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29"/>
  <workbookPr filterPrivacy="1" codeName="ThisWorkbook" defaultThemeVersion="166925"/>
  <xr:revisionPtr revIDLastSave="0" documentId="8_{4BE68629-89D3-419D-9647-7AB576E2B4EE}" xr6:coauthVersionLast="47" xr6:coauthVersionMax="47" xr10:uidLastSave="{00000000-0000-0000-0000-000000000000}"/>
  <bookViews>
    <workbookView xWindow="-120" yWindow="-120" windowWidth="29040" windowHeight="15720" activeTab="2" xr2:uid="{00000000-000D-0000-FFFF-FFFF00000000}"/>
  </bookViews>
  <sheets>
    <sheet name="PLANILHA ORCAMENTARIA" sheetId="1" r:id="rId1"/>
    <sheet name="COMPOSICOES" sheetId="2" r:id="rId2"/>
    <sheet name="CRONOGRAMA" sheetId="3" r:id="rId3"/>
    <sheet name="BDI" sheetId="4" r:id="rId4"/>
    <sheet name="ENCARGOS SOCIAIS" sheetId="5" r:id="rId5"/>
  </sheets>
  <definedNames>
    <definedName name="_xlnm.Print_Area" localSheetId="3">BDI!$A$1:$C$45</definedName>
    <definedName name="_xlnm.Print_Area" localSheetId="1">COMPOSICOES!$A$1:$G$1676</definedName>
    <definedName name="_xlnm.Print_Area" localSheetId="4">'ENCARGOS SOCIAIS'!$A$1:$F$185</definedName>
    <definedName name="_xlnm.Print_Area" localSheetId="0">'PLANILHA ORCAMENTARIA'!$A$1:$J$195</definedName>
    <definedName name="JR_PAGE_ANCHOR_0_1">'PLANILHA ORCAMENTARIA'!$A$11</definedName>
    <definedName name="JR_PAGE_ANCHOR_1_1">COMPOSICOES!#REF!</definedName>
    <definedName name="JR_PAGE_ANCHOR_2_1">CRONOGRAMA!$A$12</definedName>
    <definedName name="JR_PAGE_ANCHOR_3_1">BDI!#REF!</definedName>
    <definedName name="JR_PAGE_ANCHOR_4_1">'ENCARGOS SOCIAIS'!#REF!</definedName>
    <definedName name="_xlnm.Print_Titles" localSheetId="1">COMPOSICOES!$1:$10</definedName>
    <definedName name="_xlnm.Print_Titles" localSheetId="4">'ENCARGOS SOCIAIS'!$1:$10</definedName>
    <definedName name="_xlnm.Print_Titles" localSheetId="0">'PLANILHA ORCAMENTARIA'!$1:$9</definedName>
    <definedName name="VALOR_TOTAL">'PLANILHA ORCAMENTARIA'!$J$190</definedName>
  </definedNames>
  <calcPr calcId="181029"/>
</workbook>
</file>

<file path=xl/calcChain.xml><?xml version="1.0" encoding="utf-8"?>
<calcChain xmlns="http://schemas.openxmlformats.org/spreadsheetml/2006/main">
  <c r="C54" i="3" l="1"/>
  <c r="I53" i="3"/>
  <c r="G53" i="3"/>
  <c r="F53" i="3"/>
  <c r="E53" i="3"/>
  <c r="D53" i="3"/>
  <c r="K52" i="3"/>
  <c r="I51" i="3"/>
  <c r="H51" i="3"/>
  <c r="G51" i="3"/>
  <c r="F51" i="3"/>
  <c r="E51" i="3"/>
  <c r="D51" i="3"/>
  <c r="K50" i="3"/>
  <c r="J49" i="3"/>
  <c r="I49" i="3"/>
  <c r="H49" i="3"/>
  <c r="E49" i="3"/>
  <c r="D49" i="3"/>
  <c r="K48" i="3"/>
  <c r="J47" i="3"/>
  <c r="I47" i="3"/>
  <c r="H47" i="3"/>
  <c r="E47" i="3"/>
  <c r="D47" i="3"/>
  <c r="K46" i="3"/>
  <c r="F47" i="3" s="1"/>
  <c r="I45" i="3"/>
  <c r="G45" i="3"/>
  <c r="F45" i="3"/>
  <c r="E45" i="3"/>
  <c r="D45" i="3"/>
  <c r="K44" i="3"/>
  <c r="I43" i="3"/>
  <c r="E43" i="3"/>
  <c r="D43" i="3"/>
  <c r="K42" i="3"/>
  <c r="G43" i="3" s="1"/>
  <c r="I41" i="3"/>
  <c r="G41" i="3"/>
  <c r="F41" i="3"/>
  <c r="E41" i="3"/>
  <c r="D41" i="3"/>
  <c r="K40" i="3"/>
  <c r="J39" i="3"/>
  <c r="I39" i="3"/>
  <c r="H39" i="3"/>
  <c r="D39" i="3"/>
  <c r="K38" i="3"/>
  <c r="E39" i="3" s="1"/>
  <c r="J37" i="3"/>
  <c r="I37" i="3"/>
  <c r="D37" i="3"/>
  <c r="K36" i="3"/>
  <c r="G37" i="3" s="1"/>
  <c r="J35" i="3"/>
  <c r="I35" i="3"/>
  <c r="D35" i="3"/>
  <c r="K34" i="3"/>
  <c r="G35" i="3" s="1"/>
  <c r="J33" i="3"/>
  <c r="I33" i="3"/>
  <c r="G33" i="3"/>
  <c r="F33" i="3"/>
  <c r="E33" i="3"/>
  <c r="D33" i="3"/>
  <c r="K32" i="3"/>
  <c r="I31" i="3"/>
  <c r="F31" i="3"/>
  <c r="E31" i="3"/>
  <c r="D31" i="3"/>
  <c r="K30" i="3"/>
  <c r="G31" i="3" s="1"/>
  <c r="J29" i="3"/>
  <c r="I29" i="3"/>
  <c r="E29" i="3"/>
  <c r="D29" i="3"/>
  <c r="K28" i="3"/>
  <c r="J27" i="3"/>
  <c r="I27" i="3"/>
  <c r="H27" i="3"/>
  <c r="D27" i="3"/>
  <c r="K26" i="3"/>
  <c r="F27" i="3" s="1"/>
  <c r="J25" i="3"/>
  <c r="I25" i="3"/>
  <c r="D25" i="3"/>
  <c r="K24" i="3"/>
  <c r="G25" i="3" s="1"/>
  <c r="J23" i="3"/>
  <c r="I23" i="3"/>
  <c r="H23" i="3"/>
  <c r="G23" i="3"/>
  <c r="F23" i="3"/>
  <c r="D23" i="3"/>
  <c r="K22" i="3"/>
  <c r="J21" i="3"/>
  <c r="I21" i="3"/>
  <c r="H21" i="3"/>
  <c r="G21" i="3"/>
  <c r="D21" i="3"/>
  <c r="K20" i="3"/>
  <c r="J19" i="3"/>
  <c r="I19" i="3"/>
  <c r="H19" i="3"/>
  <c r="G19" i="3"/>
  <c r="F19" i="3"/>
  <c r="D19" i="3"/>
  <c r="K18" i="3"/>
  <c r="J17" i="3"/>
  <c r="I17" i="3"/>
  <c r="H17" i="3"/>
  <c r="G17" i="3"/>
  <c r="F17" i="3"/>
  <c r="E17" i="3"/>
  <c r="D17" i="3"/>
  <c r="K16" i="3"/>
  <c r="J15" i="3"/>
  <c r="I15" i="3"/>
  <c r="H15" i="3"/>
  <c r="G15" i="3"/>
  <c r="F15" i="3"/>
  <c r="E15" i="3"/>
  <c r="D15" i="3"/>
  <c r="K14" i="3"/>
  <c r="G1671" i="2"/>
  <c r="G1670" i="2"/>
  <c r="G1667" i="2"/>
  <c r="G1666" i="2"/>
  <c r="G1665" i="2"/>
  <c r="G1659" i="2"/>
  <c r="G1658" i="2"/>
  <c r="G1655" i="2"/>
  <c r="G1656" i="2" s="1"/>
  <c r="G1649" i="2"/>
  <c r="G1650" i="2" s="1"/>
  <c r="G1651" i="2" s="1"/>
  <c r="G1643" i="2"/>
  <c r="G1642" i="2"/>
  <c r="G1639" i="2"/>
  <c r="G1638" i="2"/>
  <c r="G1632" i="2"/>
  <c r="G1631" i="2"/>
  <c r="G1628" i="2"/>
  <c r="G1629" i="2" s="1"/>
  <c r="G1622" i="2"/>
  <c r="G1621" i="2"/>
  <c r="G1618" i="2"/>
  <c r="G1619" i="2" s="1"/>
  <c r="G1612" i="2"/>
  <c r="G1611" i="2"/>
  <c r="G1608" i="2"/>
  <c r="G1607" i="2"/>
  <c r="G1606" i="2"/>
  <c r="G1600" i="2"/>
  <c r="G1599" i="2"/>
  <c r="G1596" i="2"/>
  <c r="G1597" i="2" s="1"/>
  <c r="G1590" i="2"/>
  <c r="G1589" i="2"/>
  <c r="G1586" i="2"/>
  <c r="G1585" i="2"/>
  <c r="G1579" i="2"/>
  <c r="G1580" i="2" s="1"/>
  <c r="G1576" i="2"/>
  <c r="G1575" i="2"/>
  <c r="G1574" i="2"/>
  <c r="G1573" i="2"/>
  <c r="G1572" i="2"/>
  <c r="G1571" i="2"/>
  <c r="G1570" i="2"/>
  <c r="G1564" i="2"/>
  <c r="G1563" i="2"/>
  <c r="G1560" i="2"/>
  <c r="G1559" i="2"/>
  <c r="G1558" i="2"/>
  <c r="G1557" i="2"/>
  <c r="G1556" i="2"/>
  <c r="G1550" i="2"/>
  <c r="G1549" i="2"/>
  <c r="G1546" i="2"/>
  <c r="G1545" i="2"/>
  <c r="G1544" i="2"/>
  <c r="G1543" i="2"/>
  <c r="G1542" i="2"/>
  <c r="G1536" i="2"/>
  <c r="G1535" i="2"/>
  <c r="G1532" i="2"/>
  <c r="G1531" i="2"/>
  <c r="G1530" i="2"/>
  <c r="G1529" i="2"/>
  <c r="G1523" i="2"/>
  <c r="G1522" i="2"/>
  <c r="G1519" i="2"/>
  <c r="G1518" i="2"/>
  <c r="G1517" i="2"/>
  <c r="G1511" i="2"/>
  <c r="G1510" i="2"/>
  <c r="G1507" i="2"/>
  <c r="G1506" i="2"/>
  <c r="G1505" i="2"/>
  <c r="G1499" i="2"/>
  <c r="G1498" i="2"/>
  <c r="G1495" i="2"/>
  <c r="G1494" i="2"/>
  <c r="G1493" i="2"/>
  <c r="G1492" i="2"/>
  <c r="G1486" i="2"/>
  <c r="G1485" i="2"/>
  <c r="G1484" i="2"/>
  <c r="G1481" i="2"/>
  <c r="G1480" i="2"/>
  <c r="G1479" i="2"/>
  <c r="G1473" i="2"/>
  <c r="G1472" i="2"/>
  <c r="G1469" i="2"/>
  <c r="G1468" i="2"/>
  <c r="G1467" i="2"/>
  <c r="G1466" i="2"/>
  <c r="G1465" i="2"/>
  <c r="G1464" i="2"/>
  <c r="G1458" i="2"/>
  <c r="G1457" i="2"/>
  <c r="G1454" i="2"/>
  <c r="G1453" i="2"/>
  <c r="G1447" i="2"/>
  <c r="G1448" i="2" s="1"/>
  <c r="G1444" i="2"/>
  <c r="G1445" i="2" s="1"/>
  <c r="G1441" i="2"/>
  <c r="G1442" i="2" s="1"/>
  <c r="G1435" i="2"/>
  <c r="G1434" i="2"/>
  <c r="G1431" i="2"/>
  <c r="G1430" i="2"/>
  <c r="G1424" i="2"/>
  <c r="G1423" i="2"/>
  <c r="G1420" i="2"/>
  <c r="G1419" i="2"/>
  <c r="G1413" i="2"/>
  <c r="G1412" i="2"/>
  <c r="G1409" i="2"/>
  <c r="G1408" i="2"/>
  <c r="G1402" i="2"/>
  <c r="G1403" i="2" s="1"/>
  <c r="G1404" i="2" s="1"/>
  <c r="G1396" i="2"/>
  <c r="G1397" i="2" s="1"/>
  <c r="G1398" i="2" s="1"/>
  <c r="G1390" i="2"/>
  <c r="G1391" i="2" s="1"/>
  <c r="G1389" i="2"/>
  <c r="G1386" i="2"/>
  <c r="G1387" i="2" s="1"/>
  <c r="G1380" i="2"/>
  <c r="G1379" i="2"/>
  <c r="G1376" i="2"/>
  <c r="G1377" i="2" s="1"/>
  <c r="G1370" i="2"/>
  <c r="G1369" i="2"/>
  <c r="G1366" i="2"/>
  <c r="G1365" i="2"/>
  <c r="G1359" i="2"/>
  <c r="G1358" i="2"/>
  <c r="G1357" i="2"/>
  <c r="G1351" i="2"/>
  <c r="G1350" i="2"/>
  <c r="G1347" i="2"/>
  <c r="G1346" i="2"/>
  <c r="G1345" i="2"/>
  <c r="G1344" i="2"/>
  <c r="G1343" i="2"/>
  <c r="G1342" i="2"/>
  <c r="G1336" i="2"/>
  <c r="G1335" i="2"/>
  <c r="G1332" i="2"/>
  <c r="G1331" i="2"/>
  <c r="G1330" i="2"/>
  <c r="G1329" i="2"/>
  <c r="G1328" i="2"/>
  <c r="G1327" i="2"/>
  <c r="G1326" i="2"/>
  <c r="G1320" i="2"/>
  <c r="G1319" i="2"/>
  <c r="G1316" i="2"/>
  <c r="G1315" i="2"/>
  <c r="G1314" i="2"/>
  <c r="G1308" i="2"/>
  <c r="G1307" i="2"/>
  <c r="G1306" i="2"/>
  <c r="G1303" i="2"/>
  <c r="G1302" i="2"/>
  <c r="G1301" i="2"/>
  <c r="G1300" i="2"/>
  <c r="G1299" i="2"/>
  <c r="G1293" i="2"/>
  <c r="G1292" i="2"/>
  <c r="G1291" i="2"/>
  <c r="G1290" i="2"/>
  <c r="G1289" i="2"/>
  <c r="G1288" i="2"/>
  <c r="G1287" i="2"/>
  <c r="G1284" i="2"/>
  <c r="G1283" i="2"/>
  <c r="G1280" i="2"/>
  <c r="G1279" i="2"/>
  <c r="G1278" i="2"/>
  <c r="G1275" i="2"/>
  <c r="G1274" i="2"/>
  <c r="G1268" i="2"/>
  <c r="G1267" i="2"/>
  <c r="G1266" i="2"/>
  <c r="G1265" i="2"/>
  <c r="G1264" i="2"/>
  <c r="G1263" i="2"/>
  <c r="G1262" i="2"/>
  <c r="G1261" i="2"/>
  <c r="G1260" i="2"/>
  <c r="G1259" i="2"/>
  <c r="G1256" i="2"/>
  <c r="G1257" i="2" s="1"/>
  <c r="G1255" i="2"/>
  <c r="G1252" i="2"/>
  <c r="G1251" i="2"/>
  <c r="G1250" i="2"/>
  <c r="G1249" i="2"/>
  <c r="G1248" i="2"/>
  <c r="G1247" i="2"/>
  <c r="G1246" i="2"/>
  <c r="G1245" i="2"/>
  <c r="G1242" i="2"/>
  <c r="G1241" i="2"/>
  <c r="G1235" i="2"/>
  <c r="G1234" i="2"/>
  <c r="G1233" i="2"/>
  <c r="G1232" i="2"/>
  <c r="G1231" i="2"/>
  <c r="G1230" i="2"/>
  <c r="G1229" i="2"/>
  <c r="G1228" i="2"/>
  <c r="G1227" i="2"/>
  <c r="G1226" i="2"/>
  <c r="G1223" i="2"/>
  <c r="G1222" i="2"/>
  <c r="G1219" i="2"/>
  <c r="G1218" i="2"/>
  <c r="G1217" i="2"/>
  <c r="G1216" i="2"/>
  <c r="G1215" i="2"/>
  <c r="G1214" i="2"/>
  <c r="G1213" i="2"/>
  <c r="G1210" i="2"/>
  <c r="G1209" i="2"/>
  <c r="G1203" i="2"/>
  <c r="G1202" i="2"/>
  <c r="G1199" i="2"/>
  <c r="G1198" i="2"/>
  <c r="G1197" i="2"/>
  <c r="G1191" i="2"/>
  <c r="G1190" i="2"/>
  <c r="G1192" i="2" s="1"/>
  <c r="G1187" i="2"/>
  <c r="G1186" i="2"/>
  <c r="G1185" i="2"/>
  <c r="G1179" i="2"/>
  <c r="G1178" i="2"/>
  <c r="G1175" i="2"/>
  <c r="G1174" i="2"/>
  <c r="G1173" i="2"/>
  <c r="G1172" i="2"/>
  <c r="G1166" i="2"/>
  <c r="G1165" i="2"/>
  <c r="G1162" i="2"/>
  <c r="G1161" i="2"/>
  <c r="G1160" i="2"/>
  <c r="G1159" i="2"/>
  <c r="G1153" i="2"/>
  <c r="G1152" i="2"/>
  <c r="G1149" i="2"/>
  <c r="G1148" i="2"/>
  <c r="G1147" i="2"/>
  <c r="G1146" i="2"/>
  <c r="G1140" i="2"/>
  <c r="G1139" i="2"/>
  <c r="G1136" i="2"/>
  <c r="G1135" i="2"/>
  <c r="G1134" i="2"/>
  <c r="G1133" i="2"/>
  <c r="G1127" i="2"/>
  <c r="G1126" i="2"/>
  <c r="G1123" i="2"/>
  <c r="G1122" i="2"/>
  <c r="G1121" i="2"/>
  <c r="G1115" i="2"/>
  <c r="G1114" i="2"/>
  <c r="G1111" i="2"/>
  <c r="G1110" i="2"/>
  <c r="G1109" i="2"/>
  <c r="G1108" i="2"/>
  <c r="G1102" i="2"/>
  <c r="G1101" i="2"/>
  <c r="G1098" i="2"/>
  <c r="G1097" i="2"/>
  <c r="G1096" i="2"/>
  <c r="G1095" i="2"/>
  <c r="G1089" i="2"/>
  <c r="G1088" i="2"/>
  <c r="G1085" i="2"/>
  <c r="G1084" i="2"/>
  <c r="G1083" i="2"/>
  <c r="G1077" i="2"/>
  <c r="G1076" i="2"/>
  <c r="G1073" i="2"/>
  <c r="G1072" i="2"/>
  <c r="G1071" i="2"/>
  <c r="G1065" i="2"/>
  <c r="G1064" i="2"/>
  <c r="G1061" i="2"/>
  <c r="G1060" i="2"/>
  <c r="G1059" i="2"/>
  <c r="G1058" i="2"/>
  <c r="G1052" i="2"/>
  <c r="G1051" i="2"/>
  <c r="G1048" i="2"/>
  <c r="G1047" i="2"/>
  <c r="G1046" i="2"/>
  <c r="G1040" i="2"/>
  <c r="G1039" i="2"/>
  <c r="G1036" i="2"/>
  <c r="G1035" i="2"/>
  <c r="G1034" i="2"/>
  <c r="G1028" i="2"/>
  <c r="G1027" i="2"/>
  <c r="G1024" i="2"/>
  <c r="G1023" i="2"/>
  <c r="G1022" i="2"/>
  <c r="G1016" i="2"/>
  <c r="G1015" i="2"/>
  <c r="G1012" i="2"/>
  <c r="G1011" i="2"/>
  <c r="G1010" i="2"/>
  <c r="G1009" i="2"/>
  <c r="G1003" i="2"/>
  <c r="G1002" i="2"/>
  <c r="G999" i="2"/>
  <c r="G998" i="2"/>
  <c r="G997" i="2"/>
  <c r="G996" i="2"/>
  <c r="G990" i="2"/>
  <c r="G989" i="2"/>
  <c r="G986" i="2"/>
  <c r="G985" i="2"/>
  <c r="G984" i="2"/>
  <c r="G983" i="2"/>
  <c r="G977" i="2"/>
  <c r="G976" i="2"/>
  <c r="G975" i="2"/>
  <c r="G974" i="2"/>
  <c r="G973" i="2"/>
  <c r="G972" i="2"/>
  <c r="G971" i="2"/>
  <c r="G970" i="2"/>
  <c r="G969" i="2"/>
  <c r="G963" i="2"/>
  <c r="G962" i="2"/>
  <c r="G959" i="2"/>
  <c r="G958" i="2"/>
  <c r="G952" i="2"/>
  <c r="G951" i="2"/>
  <c r="G953" i="2" s="1"/>
  <c r="G948" i="2"/>
  <c r="G947" i="2"/>
  <c r="G941" i="2"/>
  <c r="G940" i="2"/>
  <c r="G937" i="2"/>
  <c r="G936" i="2"/>
  <c r="G930" i="2"/>
  <c r="G929" i="2"/>
  <c r="G926" i="2"/>
  <c r="G925" i="2"/>
  <c r="G919" i="2"/>
  <c r="G918" i="2"/>
  <c r="G915" i="2"/>
  <c r="G914" i="2"/>
  <c r="G908" i="2"/>
  <c r="G907" i="2"/>
  <c r="G904" i="2"/>
  <c r="G903" i="2"/>
  <c r="G902" i="2"/>
  <c r="G901" i="2"/>
  <c r="G895" i="2"/>
  <c r="G894" i="2"/>
  <c r="G891" i="2"/>
  <c r="G890" i="2"/>
  <c r="G889" i="2"/>
  <c r="G888" i="2"/>
  <c r="G882" i="2"/>
  <c r="G881" i="2"/>
  <c r="G878" i="2"/>
  <c r="G877" i="2"/>
  <c r="G876" i="2"/>
  <c r="G875" i="2"/>
  <c r="G869" i="2"/>
  <c r="G868" i="2"/>
  <c r="G865" i="2"/>
  <c r="G864" i="2"/>
  <c r="G863" i="2"/>
  <c r="G862" i="2"/>
  <c r="G856" i="2"/>
  <c r="G855" i="2"/>
  <c r="G852" i="2"/>
  <c r="G851" i="2"/>
  <c r="G845" i="2"/>
  <c r="G844" i="2"/>
  <c r="G841" i="2"/>
  <c r="G840" i="2"/>
  <c r="G834" i="2"/>
  <c r="G833" i="2"/>
  <c r="G830" i="2"/>
  <c r="G829" i="2"/>
  <c r="G828" i="2"/>
  <c r="G827" i="2"/>
  <c r="G821" i="2"/>
  <c r="G820" i="2"/>
  <c r="G817" i="2"/>
  <c r="G816" i="2"/>
  <c r="G815" i="2"/>
  <c r="G814" i="2"/>
  <c r="G808" i="2"/>
  <c r="G809" i="2" s="1"/>
  <c r="G810" i="2" s="1"/>
  <c r="G802" i="2"/>
  <c r="G801" i="2"/>
  <c r="G798" i="2"/>
  <c r="G797" i="2"/>
  <c r="G796" i="2"/>
  <c r="G790" i="2"/>
  <c r="G789" i="2"/>
  <c r="G786" i="2"/>
  <c r="G785" i="2"/>
  <c r="G779" i="2"/>
  <c r="G778" i="2"/>
  <c r="G775" i="2"/>
  <c r="G774" i="2"/>
  <c r="G776" i="2" s="1"/>
  <c r="G768" i="2"/>
  <c r="G769" i="2" s="1"/>
  <c r="G765" i="2"/>
  <c r="G764" i="2"/>
  <c r="G761" i="2"/>
  <c r="G762" i="2" s="1"/>
  <c r="G755" i="2"/>
  <c r="G754" i="2"/>
  <c r="G751" i="2"/>
  <c r="G752" i="2" s="1"/>
  <c r="G745" i="2"/>
  <c r="G744" i="2"/>
  <c r="G741" i="2"/>
  <c r="G742" i="2" s="1"/>
  <c r="G738" i="2"/>
  <c r="G737" i="2"/>
  <c r="G731" i="2"/>
  <c r="G730" i="2"/>
  <c r="G727" i="2"/>
  <c r="G728" i="2" s="1"/>
  <c r="G724" i="2"/>
  <c r="G723" i="2"/>
  <c r="G717" i="2"/>
  <c r="G718" i="2" s="1"/>
  <c r="G719" i="2" s="1"/>
  <c r="G711" i="2"/>
  <c r="G712" i="2" s="1"/>
  <c r="G708" i="2"/>
  <c r="G709" i="2" s="1"/>
  <c r="G705" i="2"/>
  <c r="G706" i="2" s="1"/>
  <c r="G699" i="2"/>
  <c r="G700" i="2" s="1"/>
  <c r="G696" i="2"/>
  <c r="G697" i="2" s="1"/>
  <c r="G693" i="2"/>
  <c r="G694" i="2" s="1"/>
  <c r="G687" i="2"/>
  <c r="G686" i="2"/>
  <c r="G683" i="2"/>
  <c r="G684" i="2" s="1"/>
  <c r="G677" i="2"/>
  <c r="G676" i="2"/>
  <c r="G673" i="2"/>
  <c r="G674" i="2" s="1"/>
  <c r="G667" i="2"/>
  <c r="G666" i="2"/>
  <c r="G663" i="2"/>
  <c r="G664" i="2" s="1"/>
  <c r="G657" i="2"/>
  <c r="G656" i="2"/>
  <c r="G658" i="2" s="1"/>
  <c r="G653" i="2"/>
  <c r="G654" i="2" s="1"/>
  <c r="G647" i="2"/>
  <c r="G646" i="2"/>
  <c r="G643" i="2"/>
  <c r="G644" i="2" s="1"/>
  <c r="G637" i="2"/>
  <c r="G636" i="2"/>
  <c r="G638" i="2" s="1"/>
  <c r="G633" i="2"/>
  <c r="G634" i="2" s="1"/>
  <c r="G627" i="2"/>
  <c r="G626" i="2"/>
  <c r="G623" i="2"/>
  <c r="G624" i="2" s="1"/>
  <c r="G617" i="2"/>
  <c r="G616" i="2"/>
  <c r="G613" i="2"/>
  <c r="G614" i="2" s="1"/>
  <c r="G607" i="2"/>
  <c r="G608" i="2" s="1"/>
  <c r="G604" i="2"/>
  <c r="G603" i="2"/>
  <c r="G600" i="2"/>
  <c r="G601" i="2" s="1"/>
  <c r="G594" i="2"/>
  <c r="G595" i="2" s="1"/>
  <c r="G591" i="2"/>
  <c r="G590" i="2"/>
  <c r="G587" i="2"/>
  <c r="G588" i="2" s="1"/>
  <c r="G581" i="2"/>
  <c r="G580" i="2"/>
  <c r="G577" i="2"/>
  <c r="G576" i="2"/>
  <c r="G570" i="2"/>
  <c r="G569" i="2"/>
  <c r="G567" i="2"/>
  <c r="G566" i="2"/>
  <c r="G560" i="2"/>
  <c r="G559" i="2"/>
  <c r="G556" i="2"/>
  <c r="G557" i="2" s="1"/>
  <c r="G550" i="2"/>
  <c r="G549" i="2"/>
  <c r="G543" i="2"/>
  <c r="G542" i="2"/>
  <c r="G536" i="2"/>
  <c r="G535" i="2"/>
  <c r="G529" i="2"/>
  <c r="G530" i="2" s="1"/>
  <c r="G526" i="2"/>
  <c r="G527" i="2" s="1"/>
  <c r="G520" i="2"/>
  <c r="G519" i="2"/>
  <c r="G516" i="2"/>
  <c r="G515" i="2"/>
  <c r="G509" i="2"/>
  <c r="G508" i="2"/>
  <c r="G505" i="2"/>
  <c r="G504" i="2"/>
  <c r="G498" i="2"/>
  <c r="G497" i="2"/>
  <c r="G494" i="2"/>
  <c r="G493" i="2"/>
  <c r="G487" i="2"/>
  <c r="G486" i="2"/>
  <c r="G485" i="2"/>
  <c r="G484" i="2"/>
  <c r="G483" i="2"/>
  <c r="G482" i="2"/>
  <c r="G481" i="2"/>
  <c r="G475" i="2"/>
  <c r="G474" i="2"/>
  <c r="G476" i="2" s="1"/>
  <c r="G471" i="2"/>
  <c r="G472" i="2" s="1"/>
  <c r="G465" i="2"/>
  <c r="G466" i="2" s="1"/>
  <c r="G462" i="2"/>
  <c r="G463" i="2" s="1"/>
  <c r="G461" i="2"/>
  <c r="G458" i="2"/>
  <c r="G459" i="2" s="1"/>
  <c r="G452" i="2"/>
  <c r="G453" i="2" s="1"/>
  <c r="G449" i="2"/>
  <c r="G448" i="2"/>
  <c r="G445" i="2"/>
  <c r="G446" i="2" s="1"/>
  <c r="G439" i="2"/>
  <c r="G440" i="2" s="1"/>
  <c r="G436" i="2"/>
  <c r="G435" i="2"/>
  <c r="G432" i="2"/>
  <c r="G433" i="2" s="1"/>
  <c r="G426" i="2"/>
  <c r="G425" i="2"/>
  <c r="G422" i="2"/>
  <c r="G423" i="2" s="1"/>
  <c r="G419" i="2"/>
  <c r="G418" i="2"/>
  <c r="G412" i="2"/>
  <c r="G411" i="2"/>
  <c r="G408" i="2"/>
  <c r="G409" i="2" s="1"/>
  <c r="G405" i="2"/>
  <c r="G404" i="2"/>
  <c r="G406" i="2" s="1"/>
  <c r="G398" i="2"/>
  <c r="G397" i="2"/>
  <c r="G394" i="2"/>
  <c r="G395" i="2" s="1"/>
  <c r="G388" i="2"/>
  <c r="G387" i="2"/>
  <c r="G384" i="2"/>
  <c r="G385" i="2" s="1"/>
  <c r="G378" i="2"/>
  <c r="G379" i="2" s="1"/>
  <c r="G375" i="2"/>
  <c r="G374" i="2"/>
  <c r="G371" i="2"/>
  <c r="G372" i="2" s="1"/>
  <c r="G365" i="2"/>
  <c r="G364" i="2"/>
  <c r="G361" i="2"/>
  <c r="G360" i="2"/>
  <c r="G362" i="2" s="1"/>
  <c r="G357" i="2"/>
  <c r="G358" i="2" s="1"/>
  <c r="G354" i="2"/>
  <c r="G353" i="2"/>
  <c r="G347" i="2"/>
  <c r="G346" i="2"/>
  <c r="G343" i="2"/>
  <c r="G342" i="2"/>
  <c r="G341" i="2"/>
  <c r="G340" i="2"/>
  <c r="G339" i="2"/>
  <c r="G338" i="2"/>
  <c r="G337" i="2"/>
  <c r="G331" i="2"/>
  <c r="G330" i="2"/>
  <c r="G327" i="2"/>
  <c r="G326" i="2"/>
  <c r="G325" i="2"/>
  <c r="G319" i="2"/>
  <c r="G318" i="2"/>
  <c r="G315" i="2"/>
  <c r="G314" i="2"/>
  <c r="G313" i="2"/>
  <c r="G307" i="2"/>
  <c r="G306" i="2"/>
  <c r="G305" i="2"/>
  <c r="G304" i="2"/>
  <c r="G298" i="2"/>
  <c r="G297" i="2"/>
  <c r="G294" i="2"/>
  <c r="G293" i="2"/>
  <c r="G287" i="2"/>
  <c r="G286" i="2"/>
  <c r="G283" i="2"/>
  <c r="G282" i="2"/>
  <c r="G281" i="2"/>
  <c r="G275" i="2"/>
  <c r="G274" i="2"/>
  <c r="G271" i="2"/>
  <c r="G270" i="2"/>
  <c r="G269" i="2"/>
  <c r="G263" i="2"/>
  <c r="G264" i="2" s="1"/>
  <c r="G260" i="2"/>
  <c r="G259" i="2"/>
  <c r="G253" i="2"/>
  <c r="G254" i="2" s="1"/>
  <c r="G250" i="2"/>
  <c r="G249" i="2"/>
  <c r="G243" i="2"/>
  <c r="G244" i="2" s="1"/>
  <c r="G240" i="2"/>
  <c r="G239" i="2"/>
  <c r="G233" i="2"/>
  <c r="G232" i="2"/>
  <c r="G229" i="2"/>
  <c r="G228" i="2"/>
  <c r="G222" i="2"/>
  <c r="G221" i="2"/>
  <c r="G218" i="2"/>
  <c r="G217" i="2"/>
  <c r="G211" i="2"/>
  <c r="G210" i="2"/>
  <c r="G209" i="2"/>
  <c r="G208" i="2"/>
  <c r="G205" i="2"/>
  <c r="G204" i="2"/>
  <c r="G201" i="2"/>
  <c r="G200" i="2"/>
  <c r="G194" i="2"/>
  <c r="G195" i="2" s="1"/>
  <c r="G191" i="2"/>
  <c r="G190" i="2"/>
  <c r="G187" i="2"/>
  <c r="G188" i="2" s="1"/>
  <c r="G181" i="2"/>
  <c r="G180" i="2"/>
  <c r="G177" i="2"/>
  <c r="G178" i="2" s="1"/>
  <c r="G171" i="2"/>
  <c r="G170" i="2"/>
  <c r="G169" i="2"/>
  <c r="G163" i="2"/>
  <c r="G162" i="2"/>
  <c r="G161" i="2"/>
  <c r="G155" i="2"/>
  <c r="G154" i="2"/>
  <c r="G153" i="2"/>
  <c r="G147" i="2"/>
  <c r="G146" i="2"/>
  <c r="G145" i="2"/>
  <c r="G139" i="2"/>
  <c r="G138" i="2"/>
  <c r="G135" i="2"/>
  <c r="G134" i="2"/>
  <c r="G133" i="2"/>
  <c r="G127" i="2"/>
  <c r="G128" i="2" s="1"/>
  <c r="G124" i="2"/>
  <c r="G125" i="2" s="1"/>
  <c r="G121" i="2"/>
  <c r="G122" i="2" s="1"/>
  <c r="G115" i="2"/>
  <c r="G116" i="2" s="1"/>
  <c r="G112" i="2"/>
  <c r="G113" i="2" s="1"/>
  <c r="G106" i="2"/>
  <c r="G107" i="2" s="1"/>
  <c r="G108" i="2" s="1"/>
  <c r="G100" i="2"/>
  <c r="G101" i="2" s="1"/>
  <c r="G97" i="2"/>
  <c r="G96" i="2"/>
  <c r="G93" i="2"/>
  <c r="G92" i="2"/>
  <c r="G91" i="2"/>
  <c r="G90" i="2"/>
  <c r="G87" i="2"/>
  <c r="G86" i="2"/>
  <c r="G88" i="2" s="1"/>
  <c r="G80" i="2"/>
  <c r="G79" i="2"/>
  <c r="G76" i="2"/>
  <c r="G75" i="2"/>
  <c r="G74" i="2"/>
  <c r="G73" i="2"/>
  <c r="G72" i="2"/>
  <c r="G71" i="2"/>
  <c r="G70" i="2"/>
  <c r="G69" i="2"/>
  <c r="G68" i="2"/>
  <c r="G67" i="2"/>
  <c r="G66" i="2"/>
  <c r="G65" i="2"/>
  <c r="G64" i="2"/>
  <c r="G58" i="2"/>
  <c r="G57" i="2"/>
  <c r="G54" i="2"/>
  <c r="G53" i="2"/>
  <c r="G52" i="2"/>
  <c r="G51" i="2"/>
  <c r="G50" i="2"/>
  <c r="G44" i="2"/>
  <c r="G45" i="2" s="1"/>
  <c r="G46" i="2" s="1"/>
  <c r="G38" i="2"/>
  <c r="G37" i="2"/>
  <c r="G34" i="2"/>
  <c r="G33" i="2"/>
  <c r="G32" i="2"/>
  <c r="G26" i="2"/>
  <c r="G25" i="2"/>
  <c r="G19" i="2"/>
  <c r="G18" i="2"/>
  <c r="G17" i="2"/>
  <c r="G16" i="2"/>
  <c r="G15" i="2"/>
  <c r="H187" i="1"/>
  <c r="I187" i="1" s="1"/>
  <c r="H186" i="1"/>
  <c r="I186" i="1" s="1"/>
  <c r="H185" i="1"/>
  <c r="I185" i="1" s="1"/>
  <c r="G184" i="1"/>
  <c r="H183" i="1"/>
  <c r="I183" i="1" s="1"/>
  <c r="H182" i="1"/>
  <c r="I182" i="1" s="1"/>
  <c r="H181" i="1"/>
  <c r="I181" i="1" s="1"/>
  <c r="G180" i="1"/>
  <c r="H179" i="1"/>
  <c r="I179" i="1" s="1"/>
  <c r="H178" i="1"/>
  <c r="I178" i="1" s="1"/>
  <c r="H177" i="1"/>
  <c r="I177" i="1" s="1"/>
  <c r="G176" i="1"/>
  <c r="H175" i="1"/>
  <c r="I175" i="1" s="1"/>
  <c r="I174" i="1" s="1"/>
  <c r="G174" i="1"/>
  <c r="H173" i="1"/>
  <c r="I173" i="1" s="1"/>
  <c r="H172" i="1"/>
  <c r="I172" i="1" s="1"/>
  <c r="H171" i="1"/>
  <c r="I171" i="1" s="1"/>
  <c r="I170" i="1" s="1"/>
  <c r="G170" i="1"/>
  <c r="H169" i="1"/>
  <c r="I169" i="1" s="1"/>
  <c r="H168" i="1"/>
  <c r="I168" i="1" s="1"/>
  <c r="G167" i="1"/>
  <c r="H166" i="1"/>
  <c r="I166" i="1" s="1"/>
  <c r="G165" i="1"/>
  <c r="H164" i="1"/>
  <c r="I164" i="1" s="1"/>
  <c r="G163" i="1"/>
  <c r="H161" i="1"/>
  <c r="I161" i="1" s="1"/>
  <c r="H160" i="1"/>
  <c r="I160" i="1" s="1"/>
  <c r="H159" i="1"/>
  <c r="I159" i="1" s="1"/>
  <c r="H158" i="1"/>
  <c r="I158" i="1" s="1"/>
  <c r="H157" i="1"/>
  <c r="I157" i="1" s="1"/>
  <c r="H156" i="1"/>
  <c r="I156" i="1" s="1"/>
  <c r="H155" i="1"/>
  <c r="I155" i="1" s="1"/>
  <c r="H154" i="1"/>
  <c r="I154" i="1" s="1"/>
  <c r="H153" i="1"/>
  <c r="I153" i="1" s="1"/>
  <c r="H152" i="1"/>
  <c r="I152" i="1" s="1"/>
  <c r="H151" i="1"/>
  <c r="I151" i="1" s="1"/>
  <c r="H150" i="1"/>
  <c r="I150" i="1" s="1"/>
  <c r="H149" i="1"/>
  <c r="I149" i="1" s="1"/>
  <c r="H148" i="1"/>
  <c r="I148" i="1" s="1"/>
  <c r="G147" i="1"/>
  <c r="H146" i="1"/>
  <c r="I146" i="1" s="1"/>
  <c r="H145" i="1"/>
  <c r="I145" i="1" s="1"/>
  <c r="G144" i="1"/>
  <c r="H143" i="1"/>
  <c r="I143" i="1" s="1"/>
  <c r="H142" i="1"/>
  <c r="I142" i="1" s="1"/>
  <c r="H141" i="1"/>
  <c r="I141" i="1" s="1"/>
  <c r="H140" i="1"/>
  <c r="I140" i="1" s="1"/>
  <c r="H139" i="1"/>
  <c r="I139" i="1" s="1"/>
  <c r="H138" i="1"/>
  <c r="I138" i="1" s="1"/>
  <c r="H137" i="1"/>
  <c r="I137" i="1" s="1"/>
  <c r="H136" i="1"/>
  <c r="I136" i="1" s="1"/>
  <c r="H135" i="1"/>
  <c r="I135" i="1" s="1"/>
  <c r="I134" i="1"/>
  <c r="H134" i="1"/>
  <c r="H133" i="1"/>
  <c r="I133" i="1" s="1"/>
  <c r="H132" i="1"/>
  <c r="I132" i="1" s="1"/>
  <c r="H131" i="1"/>
  <c r="I131" i="1" s="1"/>
  <c r="H130" i="1"/>
  <c r="I130" i="1" s="1"/>
  <c r="H129" i="1"/>
  <c r="I129" i="1" s="1"/>
  <c r="H128" i="1"/>
  <c r="I128" i="1" s="1"/>
  <c r="H127" i="1"/>
  <c r="I127" i="1" s="1"/>
  <c r="H126" i="1"/>
  <c r="I126" i="1" s="1"/>
  <c r="H125" i="1"/>
  <c r="I125" i="1" s="1"/>
  <c r="H124" i="1"/>
  <c r="I124" i="1" s="1"/>
  <c r="H123" i="1"/>
  <c r="I123" i="1" s="1"/>
  <c r="H122" i="1"/>
  <c r="I122" i="1" s="1"/>
  <c r="H121" i="1"/>
  <c r="I121" i="1" s="1"/>
  <c r="H120" i="1"/>
  <c r="I120" i="1" s="1"/>
  <c r="H119" i="1"/>
  <c r="I119" i="1" s="1"/>
  <c r="H118" i="1"/>
  <c r="I118" i="1" s="1"/>
  <c r="H117" i="1"/>
  <c r="I117" i="1" s="1"/>
  <c r="G116" i="1"/>
  <c r="H115" i="1"/>
  <c r="I115" i="1" s="1"/>
  <c r="H114" i="1"/>
  <c r="I114" i="1" s="1"/>
  <c r="H113" i="1"/>
  <c r="I113" i="1" s="1"/>
  <c r="H112" i="1"/>
  <c r="I112" i="1" s="1"/>
  <c r="H111" i="1"/>
  <c r="I111" i="1" s="1"/>
  <c r="H110" i="1"/>
  <c r="I110" i="1" s="1"/>
  <c r="H109" i="1"/>
  <c r="I109" i="1" s="1"/>
  <c r="H108" i="1"/>
  <c r="I108" i="1" s="1"/>
  <c r="H107" i="1"/>
  <c r="I107" i="1" s="1"/>
  <c r="H106" i="1"/>
  <c r="I106" i="1" s="1"/>
  <c r="H105" i="1"/>
  <c r="I105" i="1" s="1"/>
  <c r="H104" i="1"/>
  <c r="I104" i="1" s="1"/>
  <c r="G103" i="1"/>
  <c r="H102" i="1"/>
  <c r="I102" i="1" s="1"/>
  <c r="H101" i="1"/>
  <c r="I101" i="1" s="1"/>
  <c r="H100" i="1"/>
  <c r="I100" i="1" s="1"/>
  <c r="H99" i="1"/>
  <c r="I99" i="1" s="1"/>
  <c r="H98" i="1"/>
  <c r="I98" i="1" s="1"/>
  <c r="H97" i="1"/>
  <c r="I97" i="1" s="1"/>
  <c r="H96" i="1"/>
  <c r="I96" i="1" s="1"/>
  <c r="G95" i="1"/>
  <c r="H94" i="1"/>
  <c r="I94" i="1" s="1"/>
  <c r="G93" i="1"/>
  <c r="H92" i="1"/>
  <c r="I92" i="1" s="1"/>
  <c r="H91" i="1"/>
  <c r="I91" i="1" s="1"/>
  <c r="H90" i="1"/>
  <c r="I90" i="1" s="1"/>
  <c r="H89" i="1"/>
  <c r="I89" i="1" s="1"/>
  <c r="H88" i="1"/>
  <c r="I88" i="1" s="1"/>
  <c r="H87" i="1"/>
  <c r="I87" i="1" s="1"/>
  <c r="H86" i="1"/>
  <c r="I86" i="1" s="1"/>
  <c r="H85" i="1"/>
  <c r="I85" i="1" s="1"/>
  <c r="H84" i="1"/>
  <c r="I84" i="1" s="1"/>
  <c r="G83" i="1"/>
  <c r="H81" i="1"/>
  <c r="I81" i="1" s="1"/>
  <c r="H80" i="1"/>
  <c r="I80" i="1" s="1"/>
  <c r="H79" i="1"/>
  <c r="I79" i="1" s="1"/>
  <c r="H78" i="1"/>
  <c r="I78" i="1" s="1"/>
  <c r="H77" i="1"/>
  <c r="I77" i="1" s="1"/>
  <c r="H76" i="1"/>
  <c r="I76" i="1" s="1"/>
  <c r="G75" i="1"/>
  <c r="H74" i="1"/>
  <c r="I74" i="1" s="1"/>
  <c r="H73" i="1"/>
  <c r="I73" i="1" s="1"/>
  <c r="H72" i="1"/>
  <c r="I72" i="1" s="1"/>
  <c r="H71" i="1"/>
  <c r="I71" i="1" s="1"/>
  <c r="G70" i="1"/>
  <c r="H69" i="1"/>
  <c r="I69" i="1" s="1"/>
  <c r="H68" i="1"/>
  <c r="I68" i="1" s="1"/>
  <c r="H67" i="1"/>
  <c r="I67" i="1" s="1"/>
  <c r="H66" i="1"/>
  <c r="I66" i="1" s="1"/>
  <c r="H65" i="1"/>
  <c r="I65" i="1" s="1"/>
  <c r="G64" i="1"/>
  <c r="H63" i="1"/>
  <c r="I63" i="1" s="1"/>
  <c r="H62" i="1"/>
  <c r="I62" i="1" s="1"/>
  <c r="H61" i="1"/>
  <c r="I61" i="1" s="1"/>
  <c r="H60" i="1"/>
  <c r="I60" i="1" s="1"/>
  <c r="H59" i="1"/>
  <c r="I59" i="1" s="1"/>
  <c r="H58" i="1"/>
  <c r="I58" i="1" s="1"/>
  <c r="H57" i="1"/>
  <c r="I57" i="1" s="1"/>
  <c r="G56" i="1"/>
  <c r="H53" i="1"/>
  <c r="I53" i="1" s="1"/>
  <c r="H52" i="1"/>
  <c r="I52" i="1" s="1"/>
  <c r="H51" i="1"/>
  <c r="I51" i="1" s="1"/>
  <c r="H50" i="1"/>
  <c r="I50" i="1" s="1"/>
  <c r="H49" i="1"/>
  <c r="I49" i="1" s="1"/>
  <c r="G48" i="1"/>
  <c r="H47" i="1"/>
  <c r="I47" i="1" s="1"/>
  <c r="H46" i="1"/>
  <c r="I46" i="1" s="1"/>
  <c r="H45" i="1"/>
  <c r="I45" i="1" s="1"/>
  <c r="H44" i="1"/>
  <c r="I44" i="1" s="1"/>
  <c r="G43" i="1"/>
  <c r="H42" i="1"/>
  <c r="I42" i="1" s="1"/>
  <c r="H41" i="1"/>
  <c r="I41" i="1" s="1"/>
  <c r="H40" i="1"/>
  <c r="I40" i="1" s="1"/>
  <c r="H39" i="1"/>
  <c r="I39" i="1" s="1"/>
  <c r="G38" i="1"/>
  <c r="H37" i="1"/>
  <c r="I37" i="1" s="1"/>
  <c r="G36" i="1"/>
  <c r="H35" i="1"/>
  <c r="I35" i="1" s="1"/>
  <c r="H34" i="1"/>
  <c r="I34" i="1" s="1"/>
  <c r="G33" i="1"/>
  <c r="G32" i="1" s="1"/>
  <c r="H31" i="1"/>
  <c r="I31" i="1" s="1"/>
  <c r="G30" i="1"/>
  <c r="H29" i="1"/>
  <c r="I29" i="1" s="1"/>
  <c r="H28" i="1"/>
  <c r="I28" i="1" s="1"/>
  <c r="G27" i="1"/>
  <c r="H25" i="1"/>
  <c r="I25" i="1" s="1"/>
  <c r="H24" i="1"/>
  <c r="I24" i="1" s="1"/>
  <c r="H23" i="1"/>
  <c r="I23" i="1" s="1"/>
  <c r="G22" i="1"/>
  <c r="H21" i="1"/>
  <c r="I21" i="1" s="1"/>
  <c r="H20" i="1"/>
  <c r="I20" i="1" s="1"/>
  <c r="H19" i="1"/>
  <c r="I19" i="1" s="1"/>
  <c r="H18" i="1"/>
  <c r="I18" i="1" s="1"/>
  <c r="H17" i="1"/>
  <c r="I17" i="1" s="1"/>
  <c r="H16" i="1"/>
  <c r="I16" i="1" s="1"/>
  <c r="H15" i="1"/>
  <c r="I15" i="1" s="1"/>
  <c r="G14" i="1"/>
  <c r="G537" i="2" l="1"/>
  <c r="G538" i="2" s="1"/>
  <c r="G506" i="2"/>
  <c r="G219" i="2"/>
  <c r="G1141" i="2"/>
  <c r="G1613" i="2"/>
  <c r="G991" i="2"/>
  <c r="G1017" i="2"/>
  <c r="G1128" i="2"/>
  <c r="G883" i="2"/>
  <c r="G1337" i="2"/>
  <c r="G1601" i="2"/>
  <c r="G1602" i="2" s="1"/>
  <c r="G551" i="2"/>
  <c r="G552" i="2" s="1"/>
  <c r="G413" i="2"/>
  <c r="G450" i="2"/>
  <c r="G202" i="2"/>
  <c r="G348" i="2"/>
  <c r="I180" i="1"/>
  <c r="G678" i="2"/>
  <c r="G756" i="2"/>
  <c r="G791" i="2"/>
  <c r="G822" i="2"/>
  <c r="G853" i="2"/>
  <c r="G1660" i="2"/>
  <c r="E23" i="3"/>
  <c r="K23" i="3" s="1"/>
  <c r="G332" i="2"/>
  <c r="G399" i="2"/>
  <c r="G688" i="2"/>
  <c r="G732" i="2"/>
  <c r="G1352" i="2"/>
  <c r="I176" i="1"/>
  <c r="E27" i="3"/>
  <c r="G27" i="3" s="1"/>
  <c r="K27" i="3" s="1"/>
  <c r="F39" i="3"/>
  <c r="E19" i="3"/>
  <c r="K19" i="3" s="1"/>
  <c r="J51" i="3"/>
  <c r="K51" i="3" s="1"/>
  <c r="H43" i="3"/>
  <c r="D54" i="3"/>
  <c r="D55" i="3" s="1"/>
  <c r="F43" i="3"/>
  <c r="G47" i="3"/>
  <c r="K47" i="3" s="1"/>
  <c r="H33" i="3"/>
  <c r="K33" i="3" s="1"/>
  <c r="F35" i="3"/>
  <c r="E35" i="3"/>
  <c r="H31" i="3"/>
  <c r="J31" i="3" s="1"/>
  <c r="K31" i="3" s="1"/>
  <c r="G39" i="3"/>
  <c r="K39" i="3" s="1"/>
  <c r="G605" i="2"/>
  <c r="G609" i="2" s="1"/>
  <c r="G725" i="2"/>
  <c r="G1537" i="2"/>
  <c r="G81" i="2"/>
  <c r="G1041" i="2"/>
  <c r="G1066" i="2"/>
  <c r="G1124" i="2"/>
  <c r="G1204" i="2"/>
  <c r="G521" i="2"/>
  <c r="G846" i="2"/>
  <c r="G1281" i="2"/>
  <c r="G1414" i="2"/>
  <c r="G59" i="2"/>
  <c r="G98" i="2"/>
  <c r="G206" i="2"/>
  <c r="G517" i="2"/>
  <c r="G522" i="2" s="1"/>
  <c r="G960" i="2"/>
  <c r="G1200" i="2"/>
  <c r="G1644" i="2"/>
  <c r="G1551" i="2"/>
  <c r="G320" i="2"/>
  <c r="G376" i="2"/>
  <c r="G739" i="2"/>
  <c r="G803" i="2"/>
  <c r="G804" i="2" s="1"/>
  <c r="G1436" i="2"/>
  <c r="G1672" i="2"/>
  <c r="G544" i="2"/>
  <c r="G545" i="2" s="1"/>
  <c r="G578" i="2"/>
  <c r="G866" i="2"/>
  <c r="G949" i="2"/>
  <c r="G766" i="2"/>
  <c r="G770" i="2" s="1"/>
  <c r="G1049" i="2"/>
  <c r="G1188" i="2"/>
  <c r="G1520" i="2"/>
  <c r="G366" i="2"/>
  <c r="G367" i="2" s="1"/>
  <c r="G499" i="2"/>
  <c r="G571" i="2"/>
  <c r="G572" i="2" s="1"/>
  <c r="G799" i="2"/>
  <c r="G942" i="2"/>
  <c r="G1154" i="2"/>
  <c r="G1565" i="2"/>
  <c r="G35" i="2"/>
  <c r="G164" i="2"/>
  <c r="G165" i="2" s="1"/>
  <c r="G618" i="2"/>
  <c r="G619" i="2" s="1"/>
  <c r="G870" i="2"/>
  <c r="G896" i="2"/>
  <c r="G927" i="2"/>
  <c r="G1029" i="2"/>
  <c r="G1167" i="2"/>
  <c r="G1317" i="2"/>
  <c r="G757" i="2"/>
  <c r="G1547" i="2"/>
  <c r="G27" i="2"/>
  <c r="G28" i="2" s="1"/>
  <c r="G192" i="2"/>
  <c r="G196" i="2" s="1"/>
  <c r="G251" i="2"/>
  <c r="G255" i="2" s="1"/>
  <c r="G284" i="2"/>
  <c r="G510" i="2"/>
  <c r="G511" i="2" s="1"/>
  <c r="G1025" i="2"/>
  <c r="G1053" i="2"/>
  <c r="G1054" i="2" s="1"/>
  <c r="G1432" i="2"/>
  <c r="G276" i="2"/>
  <c r="G1078" i="2"/>
  <c r="G1512" i="2"/>
  <c r="G1193" i="2"/>
  <c r="G182" i="2"/>
  <c r="G183" i="2" s="1"/>
  <c r="G241" i="2"/>
  <c r="G245" i="2" s="1"/>
  <c r="G308" i="2"/>
  <c r="G309" i="2" s="1"/>
  <c r="G1103" i="2"/>
  <c r="G1508" i="2"/>
  <c r="G355" i="2"/>
  <c r="G857" i="2"/>
  <c r="G1381" i="2"/>
  <c r="G1382" i="2" s="1"/>
  <c r="G1640" i="2"/>
  <c r="G20" i="2"/>
  <c r="G21" i="2" s="1"/>
  <c r="G272" i="2"/>
  <c r="G299" i="2"/>
  <c r="G938" i="2"/>
  <c r="G1333" i="2"/>
  <c r="G1421" i="2"/>
  <c r="G1474" i="2"/>
  <c r="G1243" i="2"/>
  <c r="G1371" i="2"/>
  <c r="G295" i="2"/>
  <c r="G437" i="2"/>
  <c r="G531" i="2"/>
  <c r="G592" i="2"/>
  <c r="G596" i="2" s="1"/>
  <c r="G628" i="2"/>
  <c r="G629" i="2" s="1"/>
  <c r="G1633" i="2"/>
  <c r="G1634" i="2" s="1"/>
  <c r="G288" i="2"/>
  <c r="G1090" i="2"/>
  <c r="G1524" i="2"/>
  <c r="G1276" i="2"/>
  <c r="G1470" i="2"/>
  <c r="G223" i="2"/>
  <c r="G954" i="2"/>
  <c r="G1074" i="2"/>
  <c r="G1561" i="2"/>
  <c r="G1566" i="2" s="1"/>
  <c r="G117" i="2"/>
  <c r="G148" i="2"/>
  <c r="G149" i="2" s="1"/>
  <c r="G328" i="2"/>
  <c r="G333" i="2" s="1"/>
  <c r="G400" i="2"/>
  <c r="G842" i="2"/>
  <c r="G920" i="2"/>
  <c r="G1425" i="2"/>
  <c r="G1426" i="2" s="1"/>
  <c r="G1459" i="2"/>
  <c r="G1000" i="2"/>
  <c r="G1176" i="2"/>
  <c r="G1392" i="2"/>
  <c r="G1533" i="2"/>
  <c r="G1538" i="2" s="1"/>
  <c r="G55" i="2"/>
  <c r="G140" i="2"/>
  <c r="G389" i="2"/>
  <c r="G390" i="2" s="1"/>
  <c r="G495" i="2"/>
  <c r="G648" i="2"/>
  <c r="G649" i="2" s="1"/>
  <c r="G818" i="2"/>
  <c r="G916" i="2"/>
  <c r="G1294" i="2"/>
  <c r="G1455" i="2"/>
  <c r="G1482" i="2"/>
  <c r="G1623" i="2"/>
  <c r="G1624" i="2" s="1"/>
  <c r="G713" i="2"/>
  <c r="G871" i="2"/>
  <c r="G561" i="2"/>
  <c r="G562" i="2" s="1"/>
  <c r="G909" i="2"/>
  <c r="G978" i="2"/>
  <c r="G979" i="2" s="1"/>
  <c r="G1037" i="2"/>
  <c r="G1042" i="2" s="1"/>
  <c r="G1116" i="2"/>
  <c r="G1220" i="2"/>
  <c r="G1285" i="2"/>
  <c r="G1500" i="2"/>
  <c r="G1591" i="2"/>
  <c r="G733" i="2"/>
  <c r="G77" i="2"/>
  <c r="G212" i="2"/>
  <c r="G582" i="2"/>
  <c r="G668" i="2"/>
  <c r="G669" i="2" s="1"/>
  <c r="G964" i="2"/>
  <c r="G1086" i="2"/>
  <c r="G1211" i="2"/>
  <c r="G1236" i="2"/>
  <c r="G1449" i="2"/>
  <c r="G1587" i="2"/>
  <c r="G234" i="2"/>
  <c r="G831" i="2"/>
  <c r="G931" i="2"/>
  <c r="G932" i="2" s="1"/>
  <c r="G1163" i="2"/>
  <c r="G1253" i="2"/>
  <c r="G1269" i="2"/>
  <c r="G1321" i="2"/>
  <c r="G1410" i="2"/>
  <c r="G879" i="2"/>
  <c r="G884" i="2" s="1"/>
  <c r="G905" i="2"/>
  <c r="G1112" i="2"/>
  <c r="G1137" i="2"/>
  <c r="G1142" i="2" s="1"/>
  <c r="G1348" i="2"/>
  <c r="G1496" i="2"/>
  <c r="G1609" i="2"/>
  <c r="G1614" i="2" s="1"/>
  <c r="G1668" i="2"/>
  <c r="G156" i="2"/>
  <c r="G157" i="2" s="1"/>
  <c r="G230" i="2"/>
  <c r="G427" i="2"/>
  <c r="G1004" i="2"/>
  <c r="G1180" i="2"/>
  <c r="G1224" i="2"/>
  <c r="G1367" i="2"/>
  <c r="G82" i="1"/>
  <c r="G26" i="1"/>
  <c r="I75" i="1"/>
  <c r="G162" i="1"/>
  <c r="I83" i="1"/>
  <c r="I184" i="1"/>
  <c r="G55" i="1"/>
  <c r="I70" i="1"/>
  <c r="I30" i="1"/>
  <c r="I64" i="1"/>
  <c r="I14" i="1"/>
  <c r="I22" i="1"/>
  <c r="I38" i="1"/>
  <c r="I43" i="1"/>
  <c r="I56" i="1"/>
  <c r="I116" i="1"/>
  <c r="I27" i="1"/>
  <c r="I33" i="1"/>
  <c r="I144" i="1"/>
  <c r="I36" i="1"/>
  <c r="I48" i="1"/>
  <c r="I93" i="1"/>
  <c r="I95" i="1"/>
  <c r="I103" i="1"/>
  <c r="I163" i="1"/>
  <c r="I165" i="1"/>
  <c r="I167" i="1"/>
  <c r="G82" i="2"/>
  <c r="G316" i="2"/>
  <c r="G321" i="2" s="1"/>
  <c r="G344" i="2"/>
  <c r="G349" i="2" s="1"/>
  <c r="G414" i="2"/>
  <c r="G639" i="2"/>
  <c r="G659" i="2"/>
  <c r="G679" i="2"/>
  <c r="G701" i="2"/>
  <c r="I54" i="3"/>
  <c r="F49" i="3"/>
  <c r="G49" i="3" s="1"/>
  <c r="K49" i="3" s="1"/>
  <c r="G94" i="2"/>
  <c r="G102" i="2" s="1"/>
  <c r="G441" i="2"/>
  <c r="G467" i="2"/>
  <c r="F29" i="3"/>
  <c r="G29" i="3"/>
  <c r="I147" i="1"/>
  <c r="G39" i="2"/>
  <c r="G40" i="2" s="1"/>
  <c r="G129" i="2"/>
  <c r="G136" i="2"/>
  <c r="G172" i="2"/>
  <c r="G173" i="2" s="1"/>
  <c r="G224" i="2"/>
  <c r="G261" i="2"/>
  <c r="G265" i="2" s="1"/>
  <c r="G380" i="2"/>
  <c r="G420" i="2"/>
  <c r="G428" i="2" s="1"/>
  <c r="G454" i="2"/>
  <c r="G477" i="2"/>
  <c r="G488" i="2"/>
  <c r="G489" i="2" s="1"/>
  <c r="G689" i="2"/>
  <c r="G746" i="2"/>
  <c r="H53" i="3"/>
  <c r="J53" i="3" s="1"/>
  <c r="K53" i="3" s="1"/>
  <c r="G780" i="2"/>
  <c r="G781" i="2" s="1"/>
  <c r="G892" i="2"/>
  <c r="G897" i="2" s="1"/>
  <c r="G1013" i="2"/>
  <c r="G1018" i="2" s="1"/>
  <c r="G1079" i="2"/>
  <c r="G1304" i="2"/>
  <c r="G1661" i="2"/>
  <c r="K17" i="3"/>
  <c r="F37" i="3"/>
  <c r="E37" i="3"/>
  <c r="H45" i="3"/>
  <c r="J45" i="3" s="1"/>
  <c r="K45" i="3" s="1"/>
  <c r="G965" i="2"/>
  <c r="G1062" i="2"/>
  <c r="G1067" i="2" s="1"/>
  <c r="G1099" i="2"/>
  <c r="G1150" i="2"/>
  <c r="G1309" i="2"/>
  <c r="E21" i="3"/>
  <c r="F25" i="3"/>
  <c r="E25" i="3"/>
  <c r="G787" i="2"/>
  <c r="G835" i="2"/>
  <c r="G987" i="2"/>
  <c r="G1360" i="2"/>
  <c r="G1361" i="2" s="1"/>
  <c r="G1487" i="2"/>
  <c r="G1577" i="2"/>
  <c r="G1581" i="2" s="1"/>
  <c r="H41" i="3"/>
  <c r="J41" i="3" s="1"/>
  <c r="K15" i="3"/>
  <c r="G858" i="2" l="1"/>
  <c r="G277" i="2"/>
  <c r="G1155" i="2"/>
  <c r="G1322" i="2"/>
  <c r="G500" i="2"/>
  <c r="G1525" i="2"/>
  <c r="G1129" i="2"/>
  <c r="G992" i="2"/>
  <c r="G583" i="2"/>
  <c r="G1673" i="2"/>
  <c r="G213" i="2"/>
  <c r="G1168" i="2"/>
  <c r="G1104" i="2"/>
  <c r="G60" i="2"/>
  <c r="G1030" i="2"/>
  <c r="G1353" i="2"/>
  <c r="G747" i="2"/>
  <c r="G141" i="2"/>
  <c r="G1372" i="2"/>
  <c r="G1295" i="2"/>
  <c r="G1338" i="2"/>
  <c r="G1205" i="2"/>
  <c r="G792" i="2"/>
  <c r="G943" i="2"/>
  <c r="G1437" i="2"/>
  <c r="G1415" i="2"/>
  <c r="G1091" i="2"/>
  <c r="G921" i="2"/>
  <c r="G1552" i="2"/>
  <c r="G823" i="2"/>
  <c r="J189" i="1"/>
  <c r="H25" i="3"/>
  <c r="K25" i="3" s="1"/>
  <c r="H29" i="3"/>
  <c r="K29" i="3" s="1"/>
  <c r="G54" i="1"/>
  <c r="G235" i="2"/>
  <c r="G1270" i="2"/>
  <c r="G1475" i="2"/>
  <c r="H35" i="3"/>
  <c r="K35" i="3" s="1"/>
  <c r="E54" i="3"/>
  <c r="E55" i="3" s="1"/>
  <c r="H37" i="3"/>
  <c r="J43" i="3"/>
  <c r="J54" i="3" s="1"/>
  <c r="K41" i="3"/>
  <c r="G847" i="2"/>
  <c r="G1645" i="2"/>
  <c r="G1237" i="2"/>
  <c r="G289" i="2"/>
  <c r="G1460" i="2"/>
  <c r="G1513" i="2"/>
  <c r="G1181" i="2"/>
  <c r="G910" i="2"/>
  <c r="G300" i="2"/>
  <c r="G1117" i="2"/>
  <c r="G1592" i="2"/>
  <c r="G836" i="2"/>
  <c r="G1501" i="2"/>
  <c r="G1488" i="2"/>
  <c r="G1005" i="2"/>
  <c r="G54" i="3"/>
  <c r="G1310" i="2"/>
  <c r="I162" i="1"/>
  <c r="I82" i="1"/>
  <c r="I32" i="1"/>
  <c r="I55" i="1"/>
  <c r="F21" i="3"/>
  <c r="F54" i="3" s="1"/>
  <c r="I26" i="1"/>
  <c r="H54" i="3" l="1"/>
  <c r="F55" i="3"/>
  <c r="G55" i="3" s="1"/>
  <c r="H55" i="3" s="1"/>
  <c r="I55" i="3" s="1"/>
  <c r="J55" i="3" s="1"/>
  <c r="K54" i="3" s="1"/>
  <c r="K37" i="3"/>
  <c r="K43" i="3"/>
  <c r="K21" i="3"/>
  <c r="I54" i="1"/>
  <c r="J190" i="1" l="1"/>
  <c r="J188" i="1" l="1"/>
  <c r="J187" i="1"/>
  <c r="J185" i="1"/>
  <c r="J183" i="1"/>
  <c r="J181" i="1"/>
  <c r="J179" i="1"/>
  <c r="J177" i="1"/>
  <c r="J175" i="1"/>
  <c r="J173" i="1"/>
  <c r="J171" i="1"/>
  <c r="J169" i="1"/>
  <c r="J46" i="1"/>
  <c r="J34" i="1"/>
  <c r="J18" i="1"/>
  <c r="J92" i="1"/>
  <c r="J105" i="1"/>
  <c r="J100" i="1"/>
  <c r="J89" i="1"/>
  <c r="J84" i="1"/>
  <c r="J73" i="1"/>
  <c r="J68" i="1"/>
  <c r="J50" i="1"/>
  <c r="J113" i="1"/>
  <c r="J76" i="1"/>
  <c r="J42" i="1"/>
  <c r="J121" i="1"/>
  <c r="J58" i="1"/>
  <c r="J108" i="1"/>
  <c r="J97" i="1"/>
  <c r="J81" i="1"/>
  <c r="J65" i="1"/>
  <c r="J62" i="1"/>
  <c r="J70" i="1"/>
  <c r="J88" i="1"/>
  <c r="J20" i="1"/>
  <c r="J41" i="1"/>
  <c r="J98" i="1"/>
  <c r="J114" i="1"/>
  <c r="J151" i="1"/>
  <c r="J52" i="1"/>
  <c r="J161" i="1"/>
  <c r="J23" i="1"/>
  <c r="J57" i="1"/>
  <c r="J80" i="1"/>
  <c r="J143" i="1"/>
  <c r="J79" i="1"/>
  <c r="J21" i="1"/>
  <c r="J40" i="1"/>
  <c r="J60" i="1"/>
  <c r="J78" i="1"/>
  <c r="J90" i="1"/>
  <c r="J101" i="1"/>
  <c r="J120" i="1"/>
  <c r="J155" i="1"/>
  <c r="J117" i="1"/>
  <c r="J172" i="1"/>
  <c r="J180" i="1"/>
  <c r="J124" i="1"/>
  <c r="J132" i="1"/>
  <c r="J140" i="1"/>
  <c r="J156" i="1"/>
  <c r="J164" i="1"/>
  <c r="J168" i="1"/>
  <c r="J174" i="1"/>
  <c r="J182" i="1"/>
  <c r="J126" i="1"/>
  <c r="J134" i="1"/>
  <c r="J142" i="1"/>
  <c r="J150" i="1"/>
  <c r="J158" i="1"/>
  <c r="J75" i="1"/>
  <c r="J104" i="1"/>
  <c r="J25" i="1"/>
  <c r="J61" i="1"/>
  <c r="J77" i="1"/>
  <c r="J102" i="1"/>
  <c r="J119" i="1"/>
  <c r="J159" i="1"/>
  <c r="J111" i="1"/>
  <c r="J15" i="1"/>
  <c r="J44" i="1"/>
  <c r="J87" i="1"/>
  <c r="J122" i="1"/>
  <c r="J149" i="1"/>
  <c r="J131" i="1"/>
  <c r="J24" i="1"/>
  <c r="J49" i="1"/>
  <c r="J67" i="1"/>
  <c r="J83" i="1"/>
  <c r="J94" i="1"/>
  <c r="J106" i="1"/>
  <c r="J125" i="1"/>
  <c r="J17" i="1"/>
  <c r="J118" i="1"/>
  <c r="J31" i="1"/>
  <c r="J63" i="1"/>
  <c r="J86" i="1"/>
  <c r="J107" i="1"/>
  <c r="J129" i="1"/>
  <c r="J19" i="1"/>
  <c r="J123" i="1"/>
  <c r="J29" i="1"/>
  <c r="J59" i="1"/>
  <c r="J96" i="1"/>
  <c r="J127" i="1"/>
  <c r="J157" i="1"/>
  <c r="J45" i="1"/>
  <c r="J37" i="1"/>
  <c r="J69" i="1"/>
  <c r="J110" i="1"/>
  <c r="J133" i="1"/>
  <c r="J176" i="1"/>
  <c r="J184" i="1"/>
  <c r="J128" i="1"/>
  <c r="J136" i="1"/>
  <c r="J146" i="1"/>
  <c r="J152" i="1"/>
  <c r="J160" i="1"/>
  <c r="J72" i="1"/>
  <c r="J153" i="1"/>
  <c r="J66" i="1"/>
  <c r="J91" i="1"/>
  <c r="J109" i="1"/>
  <c r="J137" i="1"/>
  <c r="J35" i="1"/>
  <c r="J139" i="1"/>
  <c r="J16" i="1"/>
  <c r="J39" i="1"/>
  <c r="J53" i="1"/>
  <c r="J71" i="1"/>
  <c r="J112" i="1"/>
  <c r="J135" i="1"/>
  <c r="J28" i="1"/>
  <c r="J47" i="1"/>
  <c r="J145" i="1"/>
  <c r="J51" i="1"/>
  <c r="J74" i="1"/>
  <c r="J85" i="1"/>
  <c r="J99" i="1"/>
  <c r="J115" i="1"/>
  <c r="J141" i="1"/>
  <c r="J166" i="1"/>
  <c r="J170" i="1"/>
  <c r="J178" i="1"/>
  <c r="J186" i="1"/>
  <c r="J130" i="1"/>
  <c r="J138" i="1"/>
  <c r="J148" i="1"/>
  <c r="J154" i="1"/>
  <c r="J36" i="1"/>
  <c r="J163" i="1"/>
  <c r="J56" i="1"/>
  <c r="J147" i="1"/>
  <c r="J116" i="1"/>
  <c r="J27" i="1"/>
  <c r="J103" i="1"/>
  <c r="J93" i="1"/>
  <c r="J30" i="1"/>
  <c r="J48" i="1"/>
  <c r="J14" i="1"/>
  <c r="J165" i="1"/>
  <c r="J38" i="1"/>
  <c r="J64" i="1"/>
  <c r="J167" i="1"/>
  <c r="J43" i="1"/>
  <c r="J95" i="1"/>
  <c r="J144" i="1"/>
  <c r="J33" i="1"/>
  <c r="J22" i="1"/>
  <c r="J32" i="1"/>
  <c r="J55" i="1"/>
  <c r="J82" i="1"/>
  <c r="J26" i="1"/>
  <c r="J162" i="1"/>
  <c r="J54" i="1"/>
</calcChain>
</file>

<file path=xl/sharedStrings.xml><?xml version="1.0" encoding="utf-8"?>
<sst xmlns="http://schemas.openxmlformats.org/spreadsheetml/2006/main" count="6175" uniqueCount="1377">
  <si>
    <t>ITEM</t>
  </si>
  <si>
    <t>CÓDIGO</t>
  </si>
  <si>
    <t>DESCRIÇÃO</t>
  </si>
  <si>
    <t>FONTE</t>
  </si>
  <si>
    <t>UNID</t>
  </si>
  <si>
    <t>PREÇO UNITÁRIO R$</t>
  </si>
  <si>
    <t>PREÇO
TOTAL R$</t>
  </si>
  <si>
    <t>PESO (%)</t>
  </si>
  <si>
    <t>SEM BDI</t>
  </si>
  <si>
    <t>COM BDI</t>
  </si>
  <si>
    <t>1</t>
  </si>
  <si>
    <t>SERVIÇOS PRELIMINARES</t>
  </si>
  <si>
    <t>1.1</t>
  </si>
  <si>
    <t>011171</t>
  </si>
  <si>
    <t>Licenças e taxas da obra (até 500m2)</t>
  </si>
  <si>
    <t>SEDOP</t>
  </si>
  <si>
    <t>cj</t>
  </si>
  <si>
    <t>1.2</t>
  </si>
  <si>
    <t>COM-19218310</t>
  </si>
  <si>
    <t>ADMINISTRAÇÃO DE OBRA</t>
  </si>
  <si>
    <t>UN</t>
  </si>
  <si>
    <t>1.3</t>
  </si>
  <si>
    <t>011340</t>
  </si>
  <si>
    <t>Placa de obra em lona com plotagem de gráfica</t>
  </si>
  <si>
    <t>m²</t>
  </si>
  <si>
    <t>1.4</t>
  </si>
  <si>
    <t>010008</t>
  </si>
  <si>
    <t>Limpeza do terreno</t>
  </si>
  <si>
    <t>1.5</t>
  </si>
  <si>
    <t>010009</t>
  </si>
  <si>
    <t>Locação da obra a trena</t>
  </si>
  <si>
    <t>1.6</t>
  </si>
  <si>
    <t>010005</t>
  </si>
  <si>
    <t>Barracão de madeira/Almoxarifado</t>
  </si>
  <si>
    <t>1.7</t>
  </si>
  <si>
    <t>98459</t>
  </si>
  <si>
    <t>TAPUME COM TELHA METÁLICA. AF_03/2024</t>
  </si>
  <si>
    <t>SINAPI</t>
  </si>
  <si>
    <t>M2</t>
  </si>
  <si>
    <t>2</t>
  </si>
  <si>
    <t>MOVIMENTAÇÃO DE TERRA</t>
  </si>
  <si>
    <t>2.1</t>
  </si>
  <si>
    <t>030010</t>
  </si>
  <si>
    <t>Escavação manual de ate 1.50m de profundidade</t>
  </si>
  <si>
    <t>m³</t>
  </si>
  <si>
    <t>2.2</t>
  </si>
  <si>
    <t>030254</t>
  </si>
  <si>
    <t>Reaterro compactado</t>
  </si>
  <si>
    <t>2.3</t>
  </si>
  <si>
    <t>030011</t>
  </si>
  <si>
    <t>Aterro incluindo carga, descarga, transporte e apiloamento</t>
  </si>
  <si>
    <t>3</t>
  </si>
  <si>
    <t>FUNDAÇÕES</t>
  </si>
  <si>
    <t>3.1</t>
  </si>
  <si>
    <t>CONCRETO ARMADO - SAPATAS E ARRANQUES</t>
  </si>
  <si>
    <t>3.1.1</t>
  </si>
  <si>
    <t>040257</t>
  </si>
  <si>
    <t>Lastro de concreto magro c/ seixo</t>
  </si>
  <si>
    <t>3.1.2</t>
  </si>
  <si>
    <t>051172</t>
  </si>
  <si>
    <t>Concreto armado FCK=25MPA com forma aparente - 1 reaproveitamento</t>
  </si>
  <si>
    <t>3.2</t>
  </si>
  <si>
    <t>CONCRETO ARMADO - VIGAS BALDRAMES</t>
  </si>
  <si>
    <t>3.2.1</t>
  </si>
  <si>
    <t>040284</t>
  </si>
  <si>
    <t>Baldrame em concreto armado c/ cinta de amarração</t>
  </si>
  <si>
    <t>4</t>
  </si>
  <si>
    <t>SUPERESTRUTURA</t>
  </si>
  <si>
    <t>4.1</t>
  </si>
  <si>
    <t>CONCRETO ARMADO - PILARES E PERCINTAS</t>
  </si>
  <si>
    <t>4.1.1</t>
  </si>
  <si>
    <t>Concreto armado dos pilares fck = 25MPA c/ forma mad. branca (incl. lançamento e adensamento)</t>
  </si>
  <si>
    <t>4.1.2</t>
  </si>
  <si>
    <t>Concreto armado das percintas fck = 25MPA c/ forma mad. branca (incl. lançamento e adensamento)</t>
  </si>
  <si>
    <t>5</t>
  </si>
  <si>
    <t>IMPERMEABILIZAÇÃO</t>
  </si>
  <si>
    <t>5.1</t>
  </si>
  <si>
    <t>080293</t>
  </si>
  <si>
    <t>Impermeabilização para baldrame com manta de 3mm</t>
  </si>
  <si>
    <t>6</t>
  </si>
  <si>
    <t>PAREDES E PAINÉIS</t>
  </si>
  <si>
    <t>6.1</t>
  </si>
  <si>
    <t>060045</t>
  </si>
  <si>
    <t>Alvenaria tijolo de barro a singelo</t>
  </si>
  <si>
    <t>6.2</t>
  </si>
  <si>
    <t>93183</t>
  </si>
  <si>
    <t>VERGA PRÉ-MOLDADA PARA JANELAS COM MAIS DE 1,5 M DE VÃO</t>
  </si>
  <si>
    <t>M</t>
  </si>
  <si>
    <t>6.3</t>
  </si>
  <si>
    <t>105036</t>
  </si>
  <si>
    <t>VERGA PRÉ-FABRICADA COM ATÉ 1,5 M DE VÃO, ESPESSURA DE *15* CM. AF_03/2024</t>
  </si>
  <si>
    <t>6.4</t>
  </si>
  <si>
    <t>060812</t>
  </si>
  <si>
    <t>Divisória em granito preto - Incl. ferragens de fixação</t>
  </si>
  <si>
    <t>7</t>
  </si>
  <si>
    <t>REVESTIMENTO</t>
  </si>
  <si>
    <t>7.1</t>
  </si>
  <si>
    <t>110143</t>
  </si>
  <si>
    <t>Chapisco de cimento e areia no traço 1:3</t>
  </si>
  <si>
    <t>7.2</t>
  </si>
  <si>
    <t>110763</t>
  </si>
  <si>
    <t>Reboco com argamassa 1:6:Adit. Plast.</t>
  </si>
  <si>
    <t>7.3</t>
  </si>
  <si>
    <t>110762</t>
  </si>
  <si>
    <t>Emboço com argamassa 1:6:Adit. Plast.</t>
  </si>
  <si>
    <t>7.4</t>
  </si>
  <si>
    <t>110644</t>
  </si>
  <si>
    <t>Revestimento Cerâmico Padrão Médio - incl. rejuntamento</t>
  </si>
  <si>
    <t>8</t>
  </si>
  <si>
    <t>PISOS</t>
  </si>
  <si>
    <t>8.1</t>
  </si>
  <si>
    <t>130507</t>
  </si>
  <si>
    <t>Camada impermeabilizadora e=10cm c/ seixo</t>
  </si>
  <si>
    <t>8.2</t>
  </si>
  <si>
    <t>130110</t>
  </si>
  <si>
    <t>Camada regularizadora no traço 1:4</t>
  </si>
  <si>
    <t>8.3</t>
  </si>
  <si>
    <t>130492</t>
  </si>
  <si>
    <t>Calçada (incl.alicerce, baldrame e concreto c/ junta seca)</t>
  </si>
  <si>
    <t>8.4</t>
  </si>
  <si>
    <t>130119</t>
  </si>
  <si>
    <t>Lajota ceramica - incluindo rejuntamento (Padrão Médio)</t>
  </si>
  <si>
    <t>8.5</t>
  </si>
  <si>
    <t>Lajota ceramica - Antiderrapante PEI, Tipo A - Areas Molhadas (banheiros e cozinha)</t>
  </si>
  <si>
    <t>9</t>
  </si>
  <si>
    <t>INSTALAÇÃO ELÉTRICA / LÓGICA</t>
  </si>
  <si>
    <t>9.1</t>
  </si>
  <si>
    <t>ELÉTRICA</t>
  </si>
  <si>
    <t>9.1.1</t>
  </si>
  <si>
    <t>QUADROS E DISJUNTORES</t>
  </si>
  <si>
    <t>9.1.1.1</t>
  </si>
  <si>
    <t>170073</t>
  </si>
  <si>
    <t>Quadro de mediçao bifasico (c/ disjuntor)</t>
  </si>
  <si>
    <t>un</t>
  </si>
  <si>
    <t>9.1.1.2</t>
  </si>
  <si>
    <t>S07269</t>
  </si>
  <si>
    <t>Poste de aço galvanizado cônico contíno reto, diâmetro superior 60mm, diâmetro da base 115mm, altura total 5m, Conipost ref. Série 0005/classe 60 da Conipost ou similar</t>
  </si>
  <si>
    <t>ORSE</t>
  </si>
  <si>
    <t>9.1.1.3</t>
  </si>
  <si>
    <t>101879</t>
  </si>
  <si>
    <t>QUADRO DE DISTRIBUIÇÃO DE ENERGIA EM CHAPA DE AÇO GALVANIZADO, DE EMBUTIR, COM BARRAMENTO TRIFÁSICO, PARA 24 DISJUNTORES DIN 100A - FORNECIMENTO E INSTALAÇÃO. AF_10/2020</t>
  </si>
  <si>
    <t>9.1.1.4</t>
  </si>
  <si>
    <t>170326</t>
  </si>
  <si>
    <t>Disjuntor 1P - 6 a 32A - PADRÃO DIN</t>
  </si>
  <si>
    <t>9.1.1.5</t>
  </si>
  <si>
    <t>170362</t>
  </si>
  <si>
    <t>Disjuntor 2P - 6 a 32A - PADRÃO DIN</t>
  </si>
  <si>
    <t>9.1.1.6</t>
  </si>
  <si>
    <t>S09216</t>
  </si>
  <si>
    <t>Disjuntor termomagnetico bipolar 80 A, padrão DIN (Europeu - linha branca), curva C, corrente 5KA</t>
  </si>
  <si>
    <t>9.1.1.7</t>
  </si>
  <si>
    <t>S13150</t>
  </si>
  <si>
    <t>Dispositivo de proteção contra surto de tensão DPS 20kA - 175v</t>
  </si>
  <si>
    <t>9.1.2</t>
  </si>
  <si>
    <t>ELETRODUTOS E ACESSÓRIOS</t>
  </si>
  <si>
    <t>9.1.2.1</t>
  </si>
  <si>
    <t>91835</t>
  </si>
  <si>
    <t>ELETRODUTO FLEXÍVEL CORRUGADO REFORÇADO, PVC, DN 25 MM (3/4"), PARA CIRCUITOS TERMINAIS, INSTALADO EM FORRO - FORNECIMENTO E INSTALAÇÃO. AF_03/2023</t>
  </si>
  <si>
    <t>9.1.2.2</t>
  </si>
  <si>
    <t>91941</t>
  </si>
  <si>
    <t>CAIXA RETANGULAR 4" X 2" BAIXA (0,30 M DO PISO), PVC, INSTALADA EM PAREDE - FORNECIMENTO E INSTALAÇÃO. AF_03/2023</t>
  </si>
  <si>
    <t>9.1.2.3</t>
  </si>
  <si>
    <t>91837</t>
  </si>
  <si>
    <t>ELETRODUTO FLEXÍVEL CORRUGADO REFORÇADO, PVC, DN 32 MM (1"), PARA CIRCUITOS TERMINAIS, INSTALADO EM FORRO - FORNECIMENTO E INSTALAÇÃO. AF_03/2023</t>
  </si>
  <si>
    <t>9.1.2.4</t>
  </si>
  <si>
    <t>91936</t>
  </si>
  <si>
    <t>CAIXA OCTOGONAL 4" X 4", PVC, INSTALADA EM LAJE - FORNECIMENTO E INSTALAÇÃO. AF_03/2023</t>
  </si>
  <si>
    <t>9.1.2.5</t>
  </si>
  <si>
    <t>S02815</t>
  </si>
  <si>
    <t>Caixa de passagem em alvenaria de tijolos maciços esp. = 0,12m, dim. int. = 0,30 x 0,30 x 0,40m</t>
  </si>
  <si>
    <t>9.1.3</t>
  </si>
  <si>
    <t>CABOS E FIOS (CONDUTORES)</t>
  </si>
  <si>
    <t>9.1.3.1</t>
  </si>
  <si>
    <t>91926</t>
  </si>
  <si>
    <t>CABO DE COBRE FLEXÍVEL ISOLADO, 2,5 MM², ANTI-CHAMA 450/750 V, PARA CIRCUITOS TERMINAIS - FORNECIMENTO E INSTALAÇÃO. AF_03/2023</t>
  </si>
  <si>
    <t>9.1.3.2</t>
  </si>
  <si>
    <t>91928</t>
  </si>
  <si>
    <t>CABO DE COBRE FLEXÍVEL ISOLADO, 4 MM², ANTI-CHAMA 450/750 V, PARA CIRCUITOS TERMINAIS - FORNECIMENTO E INSTALAÇÃO. AF_03/2023</t>
  </si>
  <si>
    <t>9.1.3.3</t>
  </si>
  <si>
    <t>91935</t>
  </si>
  <si>
    <t>CABO DE COBRE FLEXÍVEL ISOLADO, 16 MM², ANTI-CHAMA 0,6/1,0 KV, PARA CIRCUITOS TERMINAIS - FORNECIMENTO E INSTALAÇÃO. AF_03/2023</t>
  </si>
  <si>
    <t>9.1.3.4</t>
  </si>
  <si>
    <t>101562</t>
  </si>
  <si>
    <t>CABO DE COBRE FLEXÍVEL ISOLADO, 25 MM², 0,6/1,0 KV, PARA REDE AÉREA DE DISTRIBUIÇÃO DE ENERGIA ELÉTRICA DE BAIXA TENSÃO - FORNECIMENTO E INSTALAÇÃO. AF_07/2020</t>
  </si>
  <si>
    <t>9.1.4</t>
  </si>
  <si>
    <t>ILUMINAÇÃO E TOMADAS</t>
  </si>
  <si>
    <t>9.1.4.1</t>
  </si>
  <si>
    <t>92008</t>
  </si>
  <si>
    <t>TOMADA BAIXA DE EMBUTIR (2 MÓDULOS), 2P+T 10 A, INCLUINDO SUPORTE E PLACA - FORNECIMENTO E INSTALAÇÃO. AF_03/2023</t>
  </si>
  <si>
    <t>9.1.4.2</t>
  </si>
  <si>
    <t>91992</t>
  </si>
  <si>
    <t>TOMADA ALTA DE EMBUTIR (1 MÓDULO), 2P+T 10 A, INCLUINDO SUPORTE E PLACA - FORNECIMENTO E INSTALAÇÃO. AF_03/2023</t>
  </si>
  <si>
    <t>9.1.4.3</t>
  </si>
  <si>
    <t>91967</t>
  </si>
  <si>
    <t>INTERRUPTOR SIMPLES (3 MÓDULOS), 10A/250V, INCLUINDO SUPORTE E PLACA - FORNECIMENTO E INSTALAÇÃO. AF_03/2023</t>
  </si>
  <si>
    <t>9.1.4.4</t>
  </si>
  <si>
    <t>250732</t>
  </si>
  <si>
    <t>Ventilador de teto</t>
  </si>
  <si>
    <t>9.1.4.5</t>
  </si>
  <si>
    <t>C4394</t>
  </si>
  <si>
    <t>LUMINÁRIA DE EMERGÊNCIA</t>
  </si>
  <si>
    <t>SEINFRA</t>
  </si>
  <si>
    <t>9.1.4.6</t>
  </si>
  <si>
    <t>97589</t>
  </si>
  <si>
    <t>Luminária compacta flat com plafon E27</t>
  </si>
  <si>
    <t>9.2</t>
  </si>
  <si>
    <t>LÓGICA</t>
  </si>
  <si>
    <t>9.2.1</t>
  </si>
  <si>
    <t>9.2.1.1</t>
  </si>
  <si>
    <t>9.2.1.2</t>
  </si>
  <si>
    <t>91939</t>
  </si>
  <si>
    <t>CAIXA RETANGULAR 4" X 2" ALTA (2,00 M DO PISO), PVC, INSTALADA EM PAREDE - FORNECIMENTO E INSTALAÇÃO. AF_03/2023</t>
  </si>
  <si>
    <t>9.2.1.3</t>
  </si>
  <si>
    <t>98307</t>
  </si>
  <si>
    <t>TOMADA DE REDE RJ45 - FORNECIMENTO E INSTALAÇÃO. AF_11/2019</t>
  </si>
  <si>
    <t>9.2.1.4</t>
  </si>
  <si>
    <t>170324</t>
  </si>
  <si>
    <t>Caixa de passagem ch. aço 150x150x80mm</t>
  </si>
  <si>
    <t>9.2.1.5</t>
  </si>
  <si>
    <t>91890</t>
  </si>
  <si>
    <t>CURVA 90 GRAUS PARA ELETRODUTO, PVC, ROSCÁVEL, DN 25 MM (3/4"), PARA CIRCUITOS TERMINAIS, INSTALADA EM FORRO - FORNECIMENTO E INSTALAÇÃO. AF_03/2023</t>
  </si>
  <si>
    <t>9.2.1.6</t>
  </si>
  <si>
    <t>91875</t>
  </si>
  <si>
    <t>LUVA PARA ELETRODUTO, PVC, ROSCÁVEL, DN 25 MM (3/4"), PARA CIRCUITOS TERMINAIS, INSTALADA EM FORRO - FORNECIMENTO E INSTALAÇÃO. AF_03/2023</t>
  </si>
  <si>
    <t>9.2.1.7</t>
  </si>
  <si>
    <t>91863</t>
  </si>
  <si>
    <t>ELETRODUTO RÍGIDO ROSCÁVEL, PVC, DN 25 MM (3/4"), PARA CIRCUITOS TERMINAIS, INSTALADO EM FORRO - FORNECIMENTO E INSTALAÇÃO. AF_03/2023</t>
  </si>
  <si>
    <t>9.2.1.8</t>
  </si>
  <si>
    <t>171178</t>
  </si>
  <si>
    <t>Rack de 19" 05 U/A</t>
  </si>
  <si>
    <t>9.2.1.9</t>
  </si>
  <si>
    <t>171185</t>
  </si>
  <si>
    <t>Switch 24 portas</t>
  </si>
  <si>
    <t>9.2.2</t>
  </si>
  <si>
    <t>CABOS</t>
  </si>
  <si>
    <t>9.2.2.1</t>
  </si>
  <si>
    <t>98297</t>
  </si>
  <si>
    <t>CABO ELETRÔNICO CATEGORIA 6, INSTALADO EM EDIFICAÇÃO INSTITUCIONAL - FORNECIMENTO E INSTALAÇÃO. AF_11/2019</t>
  </si>
  <si>
    <t>10</t>
  </si>
  <si>
    <t>SPDA</t>
  </si>
  <si>
    <t>10.1</t>
  </si>
  <si>
    <t>S12740</t>
  </si>
  <si>
    <t>Fornecimento e assentamento de barra chata de alumínio de 7/8" x 1/8"</t>
  </si>
  <si>
    <t>m</t>
  </si>
  <si>
    <t>10.2</t>
  </si>
  <si>
    <t>S10693</t>
  </si>
  <si>
    <t>Suporte guia reforçado 90º em chapa galvanizada c/ 2 roldanas ref:TEL-290 - SPDA</t>
  </si>
  <si>
    <t>10.3</t>
  </si>
  <si>
    <t>S10272</t>
  </si>
  <si>
    <t>Terminal aéreo base dupla galvanizada 25mm - fornecimento</t>
  </si>
  <si>
    <t>10.4</t>
  </si>
  <si>
    <t>S00354</t>
  </si>
  <si>
    <t>Eletroduto de pvc rígido roscável, diâm = 32mm (1")</t>
  </si>
  <si>
    <t>10.5</t>
  </si>
  <si>
    <t>S08082</t>
  </si>
  <si>
    <t>Cabo de cobre nú 50 mm2 - fornecimento e assentamento (2,27m/kg)</t>
  </si>
  <si>
    <t>kg</t>
  </si>
  <si>
    <t>10.6</t>
  </si>
  <si>
    <t>171163</t>
  </si>
  <si>
    <t>Haste de Aço cobreada 3/4"x3m c/ conector</t>
  </si>
  <si>
    <t>10.7</t>
  </si>
  <si>
    <t>98111</t>
  </si>
  <si>
    <t>CAIXA DE INSPEÇÃO PARA ATERRAMENTO, CIRCULAR, EM POLIETILENO, DIÂMETRO INTERNO = 0,3 M. AF_12/2020</t>
  </si>
  <si>
    <t>11</t>
  </si>
  <si>
    <t>INSTALAÇÕES DE HIDRÁULICA</t>
  </si>
  <si>
    <t>11.1</t>
  </si>
  <si>
    <t>89402</t>
  </si>
  <si>
    <t>TUBO, PVC, SOLDÁVEL, DE 25MM, INSTALADO EM RAMAL DE DISTRIBUIÇÃO DE ÁGUA - FORNECIMENTO E INSTALAÇÃO. AF_06/2022</t>
  </si>
  <si>
    <t>11.2</t>
  </si>
  <si>
    <t>89449</t>
  </si>
  <si>
    <t>TUBO, PVC, SOLDÁVEL, DE 50MM, INSTALADO EM PRUMADA DE ÁGUA - FORNECIMENTO E INSTALAÇÃO. AF_06/2022</t>
  </si>
  <si>
    <t>11.3</t>
  </si>
  <si>
    <t>94703</t>
  </si>
  <si>
    <t>ADAPTADOR COM FLANGE E ANEL DE VEDAÇÃO, PVC, SOLDÁVEL, DN 25 MM X 3/4", INSTALADO EM RESERVAÇÃO PREDIAL DE ÁGUA - FORNECIMENTO E INSTALAÇÃO. AF_04/2024</t>
  </si>
  <si>
    <t>11.4</t>
  </si>
  <si>
    <t>00001194</t>
  </si>
  <si>
    <t>CAP PVC, SOLDAVEL, 50 MM, PARA AGUA FRIA PREDIAL</t>
  </si>
  <si>
    <t>11.5</t>
  </si>
  <si>
    <t>90373</t>
  </si>
  <si>
    <t>JOELHO 90 GRAUS COM BUCHA DE LATÃO, PVC, SOLDÁVEL, DN 25MM, X 1/2 INSTALADO EM RAMAL OU SUB-RAMAL DE ÁGUA - FORNECIMENTO E INSTALAÇÃO. AF_06/2022</t>
  </si>
  <si>
    <t>11.6</t>
  </si>
  <si>
    <t>89408</t>
  </si>
  <si>
    <t>JOELHO 90 GRAUS, PVC, SOLDÁVEL, DN 25MM, INSTALADO EM RAMAL DE DISTRIBUIÇÃO DE ÁGUA - FORNECIMENTO E INSTALAÇÃO. AF_06/2022</t>
  </si>
  <si>
    <t>11.7</t>
  </si>
  <si>
    <t>89987</t>
  </si>
  <si>
    <t>REGISTRO DE GAVETA BRUTO, LATÃO, ROSCÁVEL, 3/4", COM ACABAMENTO E CANOPLA CROMADOS - FORNECIMENTO E INSTALAÇÃO. AF_08/2021</t>
  </si>
  <si>
    <t>11.8</t>
  </si>
  <si>
    <t>89985</t>
  </si>
  <si>
    <t>REGISTRO DE PRESSÃO BRUTO, LATÃO, ROSCÁVEL, 3/4", COM ACABAMENTO E CANOPLA CROMADOS - FORNECIMENTO E INSTALAÇÃO. AF_08/2021</t>
  </si>
  <si>
    <t>11.9</t>
  </si>
  <si>
    <t>105189</t>
  </si>
  <si>
    <t>TE DE REDUÇÃO, PVC, SOLDÁVEL, 90 GRAUS, DN 50 MM X 25 MM, INSTALADO EM RESERVAÇÃO PREDIAL DE ÁGUA - FORNECIMENTO E INSTALAÇÃO. AF_04/2024</t>
  </si>
  <si>
    <t>11.10</t>
  </si>
  <si>
    <t>90374</t>
  </si>
  <si>
    <t>TÊ COM BUCHA DE LATÃO NA BOLSA CENTRAL, PVC, SOLDÁVEL, DN 25MM X 3/4 , INSTALADO EM RAMAL OU SUB-RAMAL DE ÁGUA - FORNECIMENTO E INSTALAÇÃO. AF_06/2022</t>
  </si>
  <si>
    <t>11.11</t>
  </si>
  <si>
    <t>89440</t>
  </si>
  <si>
    <t>TE, PVC, SOLDÁVEL, DN 25MM, INSTALADO EM RAMAL DE DISTRIBUIÇÃO DE ÁGUA - FORNECIMENTO E INSTALAÇÃO. AF_06/2022</t>
  </si>
  <si>
    <t>11.12</t>
  </si>
  <si>
    <t>89381</t>
  </si>
  <si>
    <t>LUVA COM BUCHA DE LATÃO, PVC, SOLDÁVEL, DN 25MM X 3/4 , INSTALADO EM RAMAL OU SUB-RAMAL DE ÁGUA - FORNECIMENTO E INSTALAÇÃO. AF_06/2022</t>
  </si>
  <si>
    <t>12</t>
  </si>
  <si>
    <t>INSTALAÇÕES DE ESGOTO</t>
  </si>
  <si>
    <t>12.1</t>
  </si>
  <si>
    <t>89711</t>
  </si>
  <si>
    <t>TUBO PVC, SERIE NORMAL, ESGOTO PREDIAL, DN 40 MM, FORNECIDO E INSTALADO EM RAMAL DE DESCARGA OU RAMAL DE ESGOTO SANITÁRIO. AF_08/2022</t>
  </si>
  <si>
    <t>12.2</t>
  </si>
  <si>
    <t>89712</t>
  </si>
  <si>
    <t>TUBO PVC, SERIE NORMAL, ESGOTO PREDIAL, DN 50 MM, FORNECIDO E INSTALADO EM RAMAL DE DESCARGA OU RAMAL DE ESGOTO SANITÁRIO. AF_08/2022</t>
  </si>
  <si>
    <t>12.3</t>
  </si>
  <si>
    <t>89713</t>
  </si>
  <si>
    <t>TUBO PVC, SERIE NORMAL, ESGOTO PREDIAL, DN 75 MM, FORNECIDO E INSTALADO EM RAMAL DE DESCARGA OU RAMAL DE ESGOTO SANITÁRIO. AF_08/2022</t>
  </si>
  <si>
    <t>12.4</t>
  </si>
  <si>
    <t>89848</t>
  </si>
  <si>
    <t>TUBO PVC, SERIE NORMAL, ESGOTO PREDIAL, DN 100 MM, FORNECIDO E INSTALADO EM SUBCOLETOR AÉREO DE ESGOTO SANITÁRIO. AF_08/2022</t>
  </si>
  <si>
    <t>12.5</t>
  </si>
  <si>
    <t>89849</t>
  </si>
  <si>
    <t>TUBO PVC, SERIE NORMAL, ESGOTO PREDIAL, DN 150 MM, FORNECIDO E INSTALADO EM SUBCOLETOR AÉREO DE ESGOTO SANITÁRIO. AF_08/2022</t>
  </si>
  <si>
    <t>12.6</t>
  </si>
  <si>
    <t>S04883</t>
  </si>
  <si>
    <t>Caixa de inspeção 0.60 x 0.60 x 0.60m</t>
  </si>
  <si>
    <t>12.7</t>
  </si>
  <si>
    <t>89708</t>
  </si>
  <si>
    <t>CAIXA SIFONADA, PVC, DN 150 X 185 X 75 MM, JUNTA ELÁSTICA, FORNECIDA E INSTALADA EM RAMAL DE DESCARGA OU EM RAMAL DE ESGOTO SANITÁRIO. AF_08/2022</t>
  </si>
  <si>
    <t>12.8</t>
  </si>
  <si>
    <t>104328</t>
  </si>
  <si>
    <t>CAIXA SIFONADA, COM GRELHA QUADRADA, PVC, DN 150 X 150 X 50 MM, JUNTA SOLDÁVEL, FORNECIDA E INSTALADA EM RAMAL DE DESCARGA OU EM RAMAL DE ESGOTO SANITÁRIO. AF_08/2022</t>
  </si>
  <si>
    <t>12.9</t>
  </si>
  <si>
    <t>89726</t>
  </si>
  <si>
    <t>JOELHO 45 GRAUS, PVC, SERIE NORMAL, ESGOTO PREDIAL, DN 40 MM, JUNTA SOLDÁVEL, FORNECIDO E INSTALADO EM RAMAL DE DESCARGA OU RAMAL DE ESGOTO SANITÁRIO. AF_08/2022</t>
  </si>
  <si>
    <t>12.10</t>
  </si>
  <si>
    <t>89732</t>
  </si>
  <si>
    <t>JOELHO 45 GRAUS, PVC, SERIE NORMAL, ESGOTO PREDIAL, DN 50 MM, JUNTA ELÁSTICA, FORNECIDO E INSTALADO EM RAMAL DE DESCARGA OU RAMAL DE ESGOTO SANITÁRIO. AF_08/2022</t>
  </si>
  <si>
    <t>12.11</t>
  </si>
  <si>
    <t>89739</t>
  </si>
  <si>
    <t>JOELHO 45 GRAUS, PVC, SERIE NORMAL, ESGOTO PREDIAL, DN 75 MM, JUNTA ELÁSTICA, FORNECIDO E INSTALADO EM RAMAL DE DESCARGA OU RAMAL DE ESGOTO SANITÁRIO. AF_08/2022</t>
  </si>
  <si>
    <t>12.12</t>
  </si>
  <si>
    <t>89746</t>
  </si>
  <si>
    <t>JOELHO 45 GRAUS, PVC, SERIE NORMAL, ESGOTO PREDIAL, DN 100 MM, JUNTA ELÁSTICA, FORNECIDO E INSTALADO EM RAMAL DE DESCARGA OU RAMAL DE ESGOTO SANITÁRIO. AF_08/2022</t>
  </si>
  <si>
    <t>12.13</t>
  </si>
  <si>
    <t>89724</t>
  </si>
  <si>
    <t>JOELHO 90 GRAUS, PVC, SERIE NORMAL, ESGOTO PREDIAL, DN 40 MM, JUNTA SOLDÁVEL, FORNECIDO E INSTALADO EM RAMAL DE DESCARGA OU RAMAL DE ESGOTO SANITÁRIO. AF_08/2022</t>
  </si>
  <si>
    <t>12.14</t>
  </si>
  <si>
    <t>89731</t>
  </si>
  <si>
    <t>JOELHO 90 GRAUS, PVC, SERIE NORMAL, ESGOTO PREDIAL, DN 50 MM, JUNTA ELÁSTICA, FORNECIDO E INSTALADO EM RAMAL DE DESCARGA OU RAMAL DE ESGOTO SANITÁRIO. AF_08/2022</t>
  </si>
  <si>
    <t>12.15</t>
  </si>
  <si>
    <t>89744</t>
  </si>
  <si>
    <t>JOELHO 90 GRAUS, PVC, SERIE NORMAL, ESGOTO PREDIAL, DN 100 MM, JUNTA ELÁSTICA, FORNECIDO E INSTALADO EM RAMAL DE DESCARGA OU RAMAL DE ESGOTO SANITÁRIO. AF_08/2022</t>
  </si>
  <si>
    <t>12.16</t>
  </si>
  <si>
    <t>104355</t>
  </si>
  <si>
    <t>JUNÇÃO DE REDUCAO INVERTIDA, PVC, SÉRIE NORMAL, ESGOTO PREDIAL, DN 100 X 75 MM, JUNTA ELÁSTICA, FORNECIDO E INSTALADO EM PRUMADA DE ESGOTO SANITÁRIO OU VENTILAÇÃO. AF_08/2022</t>
  </si>
  <si>
    <t>12.17</t>
  </si>
  <si>
    <t>89783</t>
  </si>
  <si>
    <t>JUNÇÃO SIMPLES, PVC, SERIE NORMAL, ESGOTO PREDIAL, DN 40 MM, JUNTA SOLDÁVEL, FORNECIDO E INSTALADO EM RAMAL DE DESCARGA OU RAMAL DE ESGOTO SANITÁRIO. AF_08/2022</t>
  </si>
  <si>
    <t>12.18</t>
  </si>
  <si>
    <t>89797</t>
  </si>
  <si>
    <t>JUNÇÃO SIMPLES, PVC, SERIE NORMAL, ESGOTO PREDIAL, DN 100 X 100 MM, JUNTA ELÁSTICA, FORNECIDO E INSTALADO EM RAMAL DE DESCARGA OU RAMAL DE ESGOTO SANITÁRIO. AF_08/2022</t>
  </si>
  <si>
    <t>12.19</t>
  </si>
  <si>
    <t>89753</t>
  </si>
  <si>
    <t>LUVA SIMPLES, PVC, SERIE NORMAL, ESGOTO PREDIAL, DN 50 MM, JUNTA ELÁSTICA, FORNECIDO E INSTALADO EM RAMAL DE DESCARGA OU RAMAL DE ESGOTO SANITÁRIO. AF_08/2022</t>
  </si>
  <si>
    <t>12.20</t>
  </si>
  <si>
    <t>89774</t>
  </si>
  <si>
    <t>LUVA SIMPLES, PVC, SERIE NORMAL, ESGOTO PREDIAL, DN 75 MM, JUNTA ELÁSTICA, FORNECIDO E INSTALADO EM RAMAL DE DESCARGA OU RAMAL DE ESGOTO SANITÁRIO. AF_08/2022</t>
  </si>
  <si>
    <t>12.21</t>
  </si>
  <si>
    <t>89778</t>
  </si>
  <si>
    <t>LUVA SIMPLES, PVC, SERIE NORMAL, ESGOTO PREDIAL, DN 100 MM, JUNTA ELÁSTICA, FORNECIDO E INSTALADO EM RAMAL DE DESCARGA OU RAMAL DE ESGOTO SANITÁRIO. AF_08/2022</t>
  </si>
  <si>
    <t>12.22</t>
  </si>
  <si>
    <t>104348</t>
  </si>
  <si>
    <t>TERMINAL DE VENTILAÇÃO, PVC, SÉRIE NORMAL, ESGOTO PREDIAL, DN 50 MM, JUNTA SOLDÁVEL, FORNECIDO E INSTALADO EM PRUMADA DE ESGOTO SANITÁRIO OU VENTILAÇÃO. AF_08/2022</t>
  </si>
  <si>
    <t>12.23</t>
  </si>
  <si>
    <t>C2350</t>
  </si>
  <si>
    <t>TÊ PVC BRANCO C/REDUÇÃO P/ESGOTO D=75X50mm (3"X2")</t>
  </si>
  <si>
    <t>12.24</t>
  </si>
  <si>
    <t>89796</t>
  </si>
  <si>
    <t>TE, PVC, SERIE NORMAL, ESGOTO PREDIAL, DN 100 X 100 MM, JUNTA ELÁSTICA, FORNECIDO E INSTALADO EM RAMAL DE DESCARGA OU RAMAL DE ESGOTO SANITÁRIO. AF_08/2022</t>
  </si>
  <si>
    <t>12.25</t>
  </si>
  <si>
    <t>98087</t>
  </si>
  <si>
    <t>TANQUE SÉPTICO RETANGULAR, EM ALVENARIA COM BLOCOS DE CONCRETO, DIMENSÕES INTERNAS: 1,6 X 4,6 X H=2,4 M, VOLUME ÚTIL: 14720 L (PARA 105 CONTRIBUINTES). AF_12/2020</t>
  </si>
  <si>
    <t>12.26</t>
  </si>
  <si>
    <t>98093</t>
  </si>
  <si>
    <t>FILTRO ANAERÓBIO RETANGULAR, EM ALVENARIA COM BLOCOS DE CONCRETO, DIMENSÕES INTERNAS: 1,6 X 5,6 X H=1,67 M, VOLUME ÚTIL: 10752 L (PARA 103 CONTRIBUINTES). AF_12/2020</t>
  </si>
  <si>
    <t>12.27</t>
  </si>
  <si>
    <t>98101</t>
  </si>
  <si>
    <t>SUMIDOURO RETANGULAR, EM ALVENARIA COM BLOCOS DE CONCRETO, DIMENSÕES INTERNAS: 1,6 X 5,8 X H=3,0 M, ÁREA DE INFILTRAÇÃO: 50 M² (PARA 20 CONTRIBUINTES). . AF_12/2020</t>
  </si>
  <si>
    <t>13</t>
  </si>
  <si>
    <t>INSTALAÇÕES DE CLIMATIZAÇÃO</t>
  </si>
  <si>
    <t>13.1</t>
  </si>
  <si>
    <t>231085</t>
  </si>
  <si>
    <t>Ponto de gás p/ split até 30.000 BTU's (10m)</t>
  </si>
  <si>
    <t>pt</t>
  </si>
  <si>
    <t>13.2</t>
  </si>
  <si>
    <t>231084</t>
  </si>
  <si>
    <t>Ponto de dreno p/ split (10m)</t>
  </si>
  <si>
    <t>14</t>
  </si>
  <si>
    <t>LOUÇAS E METAIS</t>
  </si>
  <si>
    <t>14.1</t>
  </si>
  <si>
    <t>190303</t>
  </si>
  <si>
    <t>Bacia sifonada - PCD</t>
  </si>
  <si>
    <t>14.2</t>
  </si>
  <si>
    <t>190304</t>
  </si>
  <si>
    <t>Lavatório de louça s/ coluna (incl. torn.sifão e válvula )-PCD</t>
  </si>
  <si>
    <t>14.3</t>
  </si>
  <si>
    <t>86938</t>
  </si>
  <si>
    <t>CUBA DE EMBUTIR OVAL EM LOUÇA BRANCA, 35 X 50CM OU EQUIVALENTE, INCLUSO VÁLVULA E SIFÃO TIPO GARRAFA EM METAL CROMADO - FORNECIMENTO E INSTALAÇÃO. AF_01/2020</t>
  </si>
  <si>
    <t>14.4</t>
  </si>
  <si>
    <t>191517</t>
  </si>
  <si>
    <t>Torneira de metal cromada de 1/2" ou 3/4" p/ lavatório</t>
  </si>
  <si>
    <t>14.5</t>
  </si>
  <si>
    <t>95544</t>
  </si>
  <si>
    <t>PAPELEIRA DE PAREDE EM METAL CROMADO SEM TAMPA, INCLUSO FIXAÇÃO. AF_01/2020</t>
  </si>
  <si>
    <t>14.6</t>
  </si>
  <si>
    <t>95547</t>
  </si>
  <si>
    <t>SABONETEIRA PLASTICA TIPO DISPENSER PARA SABONETE LIQUIDO COM RESERVATORIO 800 A 1500 ML, INCLUSO FIXAÇÃO. AF_01/2020</t>
  </si>
  <si>
    <t>14.7</t>
  </si>
  <si>
    <t>00037399</t>
  </si>
  <si>
    <t>CABIDE/GANCHO DE BANHEIRO SIMPLES EM METAL CROMADO</t>
  </si>
  <si>
    <t>14.8</t>
  </si>
  <si>
    <t>00037400</t>
  </si>
  <si>
    <t>PAPELEIRA PLASTICA TIPO DISPENSER PARA PAPEL HIGIENICO ROLAO</t>
  </si>
  <si>
    <t>14.9</t>
  </si>
  <si>
    <t>190691</t>
  </si>
  <si>
    <t>Ducha higienica cromada</t>
  </si>
  <si>
    <t>14.10</t>
  </si>
  <si>
    <t>100868</t>
  </si>
  <si>
    <t>BARRA DE APOIO RETA, EM ACO INOX POLIDO, COMPRIMENTO 80 CM, FIXADA NA PAREDE - FORNECIMENTO E INSTALAÇÃO. AF_01/2020</t>
  </si>
  <si>
    <t>14.11</t>
  </si>
  <si>
    <t>100871</t>
  </si>
  <si>
    <t>BARRA DE APOIO RETA, EM ALUMINIO, COMPRIMENTO 70 CM, FIXADA NA PAREDE - FORNECIMENTO E INSTALAÇÃO. AF_01/2020</t>
  </si>
  <si>
    <t>14.12</t>
  </si>
  <si>
    <t>S13110</t>
  </si>
  <si>
    <t>Barra de apoio, reta, fixa, em aço inox, l=40cm, d=1 1/4", Jackwal ou similar</t>
  </si>
  <si>
    <t>14.13</t>
  </si>
  <si>
    <t>C0796</t>
  </si>
  <si>
    <t>CHUVEIRO ELÉTRICO AUTOMÁTICO 220V-2800/4400W (INSTALADO)</t>
  </si>
  <si>
    <t>14.14</t>
  </si>
  <si>
    <t>190610</t>
  </si>
  <si>
    <t>Bacia sifonada c/ cx. descarga acoplada ecológica com assento</t>
  </si>
  <si>
    <t>15</t>
  </si>
  <si>
    <t>ESQUADRIAS</t>
  </si>
  <si>
    <t>15.1</t>
  </si>
  <si>
    <t>PORTAS EM MADEIRA</t>
  </si>
  <si>
    <t>15.1.1</t>
  </si>
  <si>
    <t>090065</t>
  </si>
  <si>
    <t>Esquadria mad. e=3cm c/ caix. aduela e alizar</t>
  </si>
  <si>
    <t>15.2</t>
  </si>
  <si>
    <t>PORTAS ALUMÍNIO</t>
  </si>
  <si>
    <t>15.2.1</t>
  </si>
  <si>
    <t>91338</t>
  </si>
  <si>
    <t>PORTA DE ALUMÍNIO DE ABRIR COM LAMBRI, COM GUARNIÇÃO, FIXAÇÃO COM PARAFUSOS - FORNECIMENTO E INSTALAÇÃO. AF_12/2019</t>
  </si>
  <si>
    <t>15.3</t>
  </si>
  <si>
    <t>JANELAS</t>
  </si>
  <si>
    <t>15.3.1</t>
  </si>
  <si>
    <t>94573</t>
  </si>
  <si>
    <t>JANELA DE ALUMÍNIO DE CORRER COM 4 FOLHAS PARA VIDROS (VIDROS INCLUSOS), COM BANDEIRA, BATENTE/ REQUADRO 6 A 14 CM, ACABAMENTO COM ACETATO OU BRILHANTE, FIXAÇÃO COM PARAFUSO, SEM GUARNIÇÃO/ ALIZAR, DIMENSÕES 150X120 CM, VEDAÇÃO COM SILICONE, EXCLUSIVE CONTRAMARCO - FORNECIMENTO E INSTALAÇÃO. AF_11/2024</t>
  </si>
  <si>
    <t>15.3.2</t>
  </si>
  <si>
    <t>Balancim em 4 folhas de vidro (JA02 - 1,50 x 0,50m)</t>
  </si>
  <si>
    <t>16</t>
  </si>
  <si>
    <t>PINTURAS</t>
  </si>
  <si>
    <t>16.1</t>
  </si>
  <si>
    <t>151285</t>
  </si>
  <si>
    <t>Latex acrílica acetinada c/ massa e selador - interna e externa</t>
  </si>
  <si>
    <t>16.2</t>
  </si>
  <si>
    <t>150301</t>
  </si>
  <si>
    <t>Esmalte s/ parede c/ massa e selador</t>
  </si>
  <si>
    <t>16.3</t>
  </si>
  <si>
    <t>Esmalte s/ parede c/ massa e selador, na cor azul frança</t>
  </si>
  <si>
    <t>17</t>
  </si>
  <si>
    <t>FORRO</t>
  </si>
  <si>
    <t>17.1</t>
  </si>
  <si>
    <t>96486</t>
  </si>
  <si>
    <t>FORRO EM RÉGUAS DE PVC, LISO, PARA AMBIENTES COMERCIAIS, INCLUSIVE ESTRUTURA BIDIRECIONAL DE FIXAÇÃO. AF_08/2023_PS</t>
  </si>
  <si>
    <t>18</t>
  </si>
  <si>
    <t>COBERTURA</t>
  </si>
  <si>
    <t>18.1</t>
  </si>
  <si>
    <t>071360</t>
  </si>
  <si>
    <t>Estrutura metálica p/ cobertura - (Incl. pintura anti-corrosiva)</t>
  </si>
  <si>
    <t>18.2</t>
  </si>
  <si>
    <t>C1002</t>
  </si>
  <si>
    <t>CUMEEIRA TERMOACÚSTICA</t>
  </si>
  <si>
    <t>18.3</t>
  </si>
  <si>
    <t>071497</t>
  </si>
  <si>
    <t>Cobertura -Telha termoacústica e=30mm chapa filme com isolamento poliisocianurato (PIR)</t>
  </si>
  <si>
    <t>19</t>
  </si>
  <si>
    <t>COMBATE A INCENDIO</t>
  </si>
  <si>
    <t>19.1</t>
  </si>
  <si>
    <t>241468</t>
  </si>
  <si>
    <t>Placa de sinalização fotoluminoscente</t>
  </si>
  <si>
    <t>19.2</t>
  </si>
  <si>
    <t>Placa de sinalização fotoluminoscente sinalização equipamento (E5)</t>
  </si>
  <si>
    <t>19.3</t>
  </si>
  <si>
    <t>201507</t>
  </si>
  <si>
    <t>Extintor de incêndio ABC - 6Kg</t>
  </si>
  <si>
    <t>20</t>
  </si>
  <si>
    <t>DIVERSOS</t>
  </si>
  <si>
    <t>20.1</t>
  </si>
  <si>
    <t>270220</t>
  </si>
  <si>
    <t>Limpeza geral e entrega da obra</t>
  </si>
  <si>
    <t>20.2</t>
  </si>
  <si>
    <t>241318</t>
  </si>
  <si>
    <t>Placa de inauguração em aço inox/letras bx. relevo- (40 x 30cm)</t>
  </si>
  <si>
    <t>20.3</t>
  </si>
  <si>
    <t>130495</t>
  </si>
  <si>
    <t>Granito preto e=2cm</t>
  </si>
  <si>
    <t>VALOR BDI TOTAL:</t>
  </si>
  <si>
    <t>VALOR ORÇAMENTO:</t>
  </si>
  <si>
    <t>VALOR TOTAL:</t>
  </si>
  <si>
    <t>1.1. 011171 Licenças e taxas da obra (até 500m2) (cj)</t>
  </si>
  <si>
    <t>Material</t>
  </si>
  <si>
    <t>COEFICIENTE</t>
  </si>
  <si>
    <t>PREÇO UNITÁRIO</t>
  </si>
  <si>
    <t>TOTAL</t>
  </si>
  <si>
    <t>D00321</t>
  </si>
  <si>
    <t>Ligação provisoria - agua/esgoto Taxas</t>
  </si>
  <si>
    <t>D00322</t>
  </si>
  <si>
    <t>Ligação provisória - luz Taxas</t>
  </si>
  <si>
    <t>D00387</t>
  </si>
  <si>
    <t>Taxa da PMB (II) Taxas</t>
  </si>
  <si>
    <t>D00343</t>
  </si>
  <si>
    <t>Taxa de Incêndio Taxas</t>
  </si>
  <si>
    <t>D00389</t>
  </si>
  <si>
    <t>Taxa do CREA (II) Taxas</t>
  </si>
  <si>
    <t>TOTAL Material:</t>
  </si>
  <si>
    <t>VALOR:</t>
  </si>
  <si>
    <t>1.2. COM-19218310 ADMINISTRAÇÃO DE OBRA (UN)</t>
  </si>
  <si>
    <t>Mão de Obra com Encargos Complementares</t>
  </si>
  <si>
    <t>90777</t>
  </si>
  <si>
    <t>ENGENHEIRO CIVIL DE OBRA JUNIOR COM ENCARGOS COMPLEMENTARES</t>
  </si>
  <si>
    <t>H</t>
  </si>
  <si>
    <t>94295</t>
  </si>
  <si>
    <t>MESTRE DE OBRAS COM ENCARGOS COMPLEMENTARES</t>
  </si>
  <si>
    <t>MES</t>
  </si>
  <si>
    <t>TOTAL Mão de Obra com Encargos Complementares:</t>
  </si>
  <si>
    <t>1.3. 011340 Placa de obra em lona com plotagem de gráfica (m²)</t>
  </si>
  <si>
    <t>D00475</t>
  </si>
  <si>
    <t>Lona com plotagem de gráfica Material</t>
  </si>
  <si>
    <t>D00281</t>
  </si>
  <si>
    <t>Pernamanca 3" x 2" 4 m - madeira branca Material</t>
  </si>
  <si>
    <t>Dz</t>
  </si>
  <si>
    <t>D00084</t>
  </si>
  <si>
    <t>Prego 1 1/2"x13 Material</t>
  </si>
  <si>
    <t>280013</t>
  </si>
  <si>
    <t>CARPINTEIRO COM ENCARGOS COMPLEMENTARES</t>
  </si>
  <si>
    <t>h</t>
  </si>
  <si>
    <t>280026</t>
  </si>
  <si>
    <t>SERVENTE COM ENCARGOS COMPLEMENTARES</t>
  </si>
  <si>
    <t>1.4. 010008 Limpeza do terreno (m²)</t>
  </si>
  <si>
    <t>1.5. 010009 Locação da obra a trena (m²)</t>
  </si>
  <si>
    <t>D00043</t>
  </si>
  <si>
    <t>Arame recozido No. 18 Material</t>
  </si>
  <si>
    <t>D00238</t>
  </si>
  <si>
    <t>Linha de nylon no. 80 Material</t>
  </si>
  <si>
    <t>Rl</t>
  </si>
  <si>
    <t>D00081</t>
  </si>
  <si>
    <t>Prego 2 1/2"x10 Material</t>
  </si>
  <si>
    <t>D00016</t>
  </si>
  <si>
    <t>Tábua de madeira branca 4m Material</t>
  </si>
  <si>
    <t>1.6. 010005 Barracão de madeira/Almoxarifado (m²)</t>
  </si>
  <si>
    <t>D00060</t>
  </si>
  <si>
    <t>Aldrava p/ cadeado (4x1/2") Material</t>
  </si>
  <si>
    <t>D00344</t>
  </si>
  <si>
    <t>Arruela concava em PVC d=5/16" Material</t>
  </si>
  <si>
    <t>D00059</t>
  </si>
  <si>
    <t>Cadeado No. 30 Material</t>
  </si>
  <si>
    <t>D00062</t>
  </si>
  <si>
    <t>Dobradiça 3"x3" com parafuso Material</t>
  </si>
  <si>
    <t>D00061</t>
  </si>
  <si>
    <t>Fechadura de sobrepor comum Material</t>
  </si>
  <si>
    <t>D00002</t>
  </si>
  <si>
    <t>Massa de vedação Material</t>
  </si>
  <si>
    <t>D00001</t>
  </si>
  <si>
    <t>Parafuso fo go 5/16" c= 110mm Material</t>
  </si>
  <si>
    <t>D00019</t>
  </si>
  <si>
    <t>Régua 3"x1" 4 m apar. Material</t>
  </si>
  <si>
    <t>D00015</t>
  </si>
  <si>
    <t>Tábua de madeira forte 4m Material</t>
  </si>
  <si>
    <t>D00049</t>
  </si>
  <si>
    <t>Telha fibrotex (1.22x0.55m) e=4mm Material</t>
  </si>
  <si>
    <t>1.7. 98459 TAPUME COM TELHA METÁLICA. AF_03/2024 (M2)</t>
  </si>
  <si>
    <t>Equipamento Custo Horário</t>
  </si>
  <si>
    <t>91693</t>
  </si>
  <si>
    <t>SERRA CIRCULAR DE BANCADA COM MOTOR ELÉTRICO POTÊNCIA DE 5HP, COM COIFA PARA DISCO 10" - CHI DIURNO. AF_08/2015</t>
  </si>
  <si>
    <t>CHI</t>
  </si>
  <si>
    <t>91692</t>
  </si>
  <si>
    <t>SERRA CIRCULAR DE BANCADA COM MOTOR ELÉTRICO POTÊNCIA DE 5HP, COM COIFA PARA DISCO 10" - CHP DIURNO. AF_08/2015</t>
  </si>
  <si>
    <t>CHP</t>
  </si>
  <si>
    <t>TOTAL Equipamento Custo Horário:</t>
  </si>
  <si>
    <t>00004491</t>
  </si>
  <si>
    <t>PONTALETE *7,5 X 7,5* CM EM PINUS, MISTA OU EQUIVALENTE DA REGIAO - BRUTA</t>
  </si>
  <si>
    <t>00005061</t>
  </si>
  <si>
    <t>PREGO DE ACO POLIDO COM CABECA 18 X 27 (2 1/2 X 10)</t>
  </si>
  <si>
    <t>KG</t>
  </si>
  <si>
    <t>00006194</t>
  </si>
  <si>
    <t>TABUA *2,5 X 15 CM EM PINUS, MISTA OU EQUIVALENTE DA REGIAO - BRUTA</t>
  </si>
  <si>
    <t>00007243</t>
  </si>
  <si>
    <t>TELHA TRAPEZOIDAL EM ACO ZINCADO, SEM PINTURA, ALTURA DE APROXIMADAMENTE 40 MM, ESPESSURA DE 0,50 MM E LARGURA UTIL DE 980 MM</t>
  </si>
  <si>
    <t>88239</t>
  </si>
  <si>
    <t>AJUDANTE DE CARPINTEIRO COM ENCARGOS COMPLEMENTARES</t>
  </si>
  <si>
    <t>88262</t>
  </si>
  <si>
    <t>CARPINTEIRO DE FORMAS COM ENCARGOS COMPLEMENTARES</t>
  </si>
  <si>
    <t>Serviço</t>
  </si>
  <si>
    <t>94974</t>
  </si>
  <si>
    <t>CONCRETO MAGRO PARA LASTRO, TRAÇO 1:4,5:4,5 (EM MASSA SECA DE CIMENTO/ AREIA MÉDIA/ BRITA 1) - PREPARO MANUAL. AF_05/2021</t>
  </si>
  <si>
    <t>M3</t>
  </si>
  <si>
    <t>TOTAL Serviço:</t>
  </si>
  <si>
    <t>2.1. 030010 Escavação manual de ate 1.50m de profundidade (m³)</t>
  </si>
  <si>
    <t>2.2. 030254 Reaterro compactado (m³)</t>
  </si>
  <si>
    <t>Equipamento</t>
  </si>
  <si>
    <t>M00006</t>
  </si>
  <si>
    <t>Compactador de solo CM-13 Equipamento</t>
  </si>
  <si>
    <t>TOTAL Equipamento:</t>
  </si>
  <si>
    <t>2.3. 030011 Aterro incluindo carga, descarga, transporte e apiloamento (m³)</t>
  </si>
  <si>
    <t>J00001</t>
  </si>
  <si>
    <t>Aterro arenoso Material</t>
  </si>
  <si>
    <t>3.1.1. 040257 Lastro de concreto magro c/ seixo (m³)</t>
  </si>
  <si>
    <t>J00005</t>
  </si>
  <si>
    <t>Areia Material</t>
  </si>
  <si>
    <t>J00003</t>
  </si>
  <si>
    <t>Cimento Material</t>
  </si>
  <si>
    <t>SC</t>
  </si>
  <si>
    <t>J00007</t>
  </si>
  <si>
    <t>Seixo lavado Material</t>
  </si>
  <si>
    <t>280023</t>
  </si>
  <si>
    <t>PEDREIRO COM ENCARGOS COMPLEMENTARES</t>
  </si>
  <si>
    <t>3.1.2. 051172 Concreto armado FCK=25MPA com forma aparente - 1 reaproveitamento (m³)</t>
  </si>
  <si>
    <t>050038</t>
  </si>
  <si>
    <t>Armação p/ concreto</t>
  </si>
  <si>
    <t>050740</t>
  </si>
  <si>
    <t>Concreto c/ seixo Fck= 25MPA (incl. lançamento e adensamento)</t>
  </si>
  <si>
    <t>050041</t>
  </si>
  <si>
    <t>Formas para concreto em chapa de madeira compensada resinada e=15mm (REAP 1x) - incl. desforma</t>
  </si>
  <si>
    <t>3.2.1. 040284 Baldrame em concreto armado c/ cinta de amarração (m³)</t>
  </si>
  <si>
    <t>050259</t>
  </si>
  <si>
    <t>Concreto c/ seixo Fck= 20 MPA (incl. lançamento e adensamento)</t>
  </si>
  <si>
    <t>050036</t>
  </si>
  <si>
    <t>Forma c/ madeira branca (incl. desforma)</t>
  </si>
  <si>
    <t>4.1.1. 051172 Concreto armado dos pilares fck = 25MPA c/ forma mad. branca (incl. lançamento e adensamento) (m³)</t>
  </si>
  <si>
    <t>4.1.2. 051172 Concreto armado das percintas fck = 25MPA c/ forma mad. branca (incl. lançamento e adensamento) (m³)</t>
  </si>
  <si>
    <t>5.1. 080293 Impermeabilização para baldrame com manta de 3mm (m²)</t>
  </si>
  <si>
    <t>I00004</t>
  </si>
  <si>
    <t>Impermeabilizante asfáltico disperso em água Material</t>
  </si>
  <si>
    <t>L</t>
  </si>
  <si>
    <t>080704</t>
  </si>
  <si>
    <t>Manta asfáltica SBS-3mm c/ filme de polietileno</t>
  </si>
  <si>
    <t>080273</t>
  </si>
  <si>
    <t>Reboco impermeabilizante</t>
  </si>
  <si>
    <t>6.1. 060045 Alvenaria tijolo de barro a singelo (m²)</t>
  </si>
  <si>
    <t>D00036</t>
  </si>
  <si>
    <t>Tijolo de barro 14x19x9 Material</t>
  </si>
  <si>
    <t>110764</t>
  </si>
  <si>
    <t>Argamassa de cimento,areia e adit. plast. 1:6</t>
  </si>
  <si>
    <t>6.2. 93183 VERGA PRÉ-MOLDADA PARA JANELAS COM MAIS DE 1,5 M DE VÃO (M)</t>
  </si>
  <si>
    <t>00002692</t>
  </si>
  <si>
    <t>DESMOLDANTE PROTETOR PARA FORMAS DE MADEIRA, DE BASE OLEOSA EMULSIONADA EM AGUA</t>
  </si>
  <si>
    <t>00040215</t>
  </si>
  <si>
    <t>ESPACADOR / DISTANCIADOR EM PLASTICO (COLETADO CAIXA)</t>
  </si>
  <si>
    <t>88309</t>
  </si>
  <si>
    <t>88316</t>
  </si>
  <si>
    <t>87294</t>
  </si>
  <si>
    <t>ARGAMASSA TRAÇO 1:2:9 (EM VOLUME DE CIMENTO, CAL E AREIA MÉDIA ÚMIDA) PARA EMBOÇO/MASSA ÚNICA/ASSENTAMENTO DE ALVENARIA DE VEDAÇÃO, PREPARO MECÂNICO COM BETONEIRA 600 L. AF_08/2019</t>
  </si>
  <si>
    <t>73972/002</t>
  </si>
  <si>
    <t>CONCRETO FCK=20MPA, VIRADO EM BETONEIRA, SEM LANCAMENTO</t>
  </si>
  <si>
    <t>92793</t>
  </si>
  <si>
    <t>CORTE E DOBRA DE AÇO CA-50, DIÂMETRO DE 8.0 MM, UTILIZADO EM ESTRUTURAS DIVERSAS, EXCETO LAJES. AF_12/2015</t>
  </si>
  <si>
    <t>92270</t>
  </si>
  <si>
    <t>FABRICAÇÃO DE FÔRMA PARA VIGAS, COM MADEIRA SERRADA, E = 25 MM. AF_09/2020</t>
  </si>
  <si>
    <t>6.3. 105036 VERGA PRÉ-FABRICADA COM ATÉ 1,5 M DE VÃO, ESPESSURA DE *15* CM. AF_03/2024 (M)</t>
  </si>
  <si>
    <t>97734</t>
  </si>
  <si>
    <t>PEÇA RETANGULAR PRÉ-MOLDADA, VOLUME DE CONCRETO DE 10 A 30 LITROS, TAXA DE AÇO APROXIMADA DE 30KG/M³. AF_03/2024</t>
  </si>
  <si>
    <t>6.4. 060812 Divisória em granito preto - Incl. ferragens de fixação (m²)</t>
  </si>
  <si>
    <t>D00106</t>
  </si>
  <si>
    <t>Ferragens p/ div. em granito Material</t>
  </si>
  <si>
    <t>CJ</t>
  </si>
  <si>
    <t>A00079</t>
  </si>
  <si>
    <t>Granito Preto e=3cm (polido nos dois lados) Material</t>
  </si>
  <si>
    <t>280019</t>
  </si>
  <si>
    <t>MARMORISTA/GRANITEIRO COM ENCARGOS COMPLEMENTARES</t>
  </si>
  <si>
    <t>7.1. 110143 Chapisco de cimento e areia no traço 1:3 (m²)</t>
  </si>
  <si>
    <t>110248</t>
  </si>
  <si>
    <t>Argamassa de cimento e areia no traço 1:3</t>
  </si>
  <si>
    <t>7.2. 110763 Reboco com argamassa 1:6:Adit. Plast. (m²)</t>
  </si>
  <si>
    <t>280004</t>
  </si>
  <si>
    <t>AJUDANTE DE PEDREIRO COM ENCARGOS COMPLEMENTARES</t>
  </si>
  <si>
    <t>7.3. 110762 Emboço com argamassa 1:6:Adit. Plast. (m²)</t>
  </si>
  <si>
    <t>7.4. 110644 Revestimento Cerâmico Padrão Médio - incl. rejuntamento (m²)</t>
  </si>
  <si>
    <t>D00080</t>
  </si>
  <si>
    <t>Argamassa AC-II Material</t>
  </si>
  <si>
    <t>D00079</t>
  </si>
  <si>
    <t>Rejunte cimentício colorido p/ porcelanato e cerâmicas Material</t>
  </si>
  <si>
    <t>A00056</t>
  </si>
  <si>
    <t>Revestimento Cerâmico Padrão Médio Material</t>
  </si>
  <si>
    <t>8.1. 130507 Camada impermeabilizadora e=10cm c/ seixo (m²)</t>
  </si>
  <si>
    <t>8.2. 130110 Camada regularizadora no traço 1:4 (m²)</t>
  </si>
  <si>
    <t>8.3. 130492 Calçada (incl.alicerce, baldrame e concreto c/ junta seca) (m²)</t>
  </si>
  <si>
    <t>040285</t>
  </si>
  <si>
    <t>Baldrame em concreto simples com seixo inclusive forma madeira branca</t>
  </si>
  <si>
    <t>130584</t>
  </si>
  <si>
    <t>Concreto c/ seixo e junta seca e=10cm</t>
  </si>
  <si>
    <t>040025</t>
  </si>
  <si>
    <t>Fundação corrida com seixo</t>
  </si>
  <si>
    <t>8.4. 130119 Lajota ceramica - incluindo rejuntamento (Padrão Médio) (m²)</t>
  </si>
  <si>
    <t>A00055</t>
  </si>
  <si>
    <t>Lajota ceramica - (Padrão Médio) Material</t>
  </si>
  <si>
    <t>8.5. 130119 Lajota ceramica - Antiderrapante PEI, Tipo A - Areas Molhadas (banheiros e cozinha) (m²)</t>
  </si>
  <si>
    <t>9.1.1.1. 170073 Quadro de mediçao bifasico (c/ disjuntor) (un)</t>
  </si>
  <si>
    <t>E00002</t>
  </si>
  <si>
    <t>Bucha e arruela de 1"-aluminio Material</t>
  </si>
  <si>
    <t>E00042</t>
  </si>
  <si>
    <t>Cabo de cobre 10mm2 - 750V Material</t>
  </si>
  <si>
    <t>E00302</t>
  </si>
  <si>
    <t>Curva 90o p/elet. FoGo 1" (IE) Material</t>
  </si>
  <si>
    <t>E00083</t>
  </si>
  <si>
    <t>Disjuntor 2P-40A e 50A Material</t>
  </si>
  <si>
    <t>E00267</t>
  </si>
  <si>
    <t>Eletroduto - ferro galvanizado 1" Material</t>
  </si>
  <si>
    <t>E00304</t>
  </si>
  <si>
    <t>Luva p/ elet. FoGo de 1" (IE) Material</t>
  </si>
  <si>
    <t>E00299</t>
  </si>
  <si>
    <t>Quadro p/ medição bifásico - padrão CELPA Material</t>
  </si>
  <si>
    <t>280007</t>
  </si>
  <si>
    <t>AUXILIAR DE ELETRICISTA COM ENCARGOS COMPLEMENTARES</t>
  </si>
  <si>
    <t>280014</t>
  </si>
  <si>
    <t>ELETRICISTA COM ENCARGOS COMPLEMENTARES</t>
  </si>
  <si>
    <t>9.1.1.2. S07269 Poste de aço galvanizado cônico contíno reto, diâmetro superior 60mm, diâmetro da base 115mm, altura total 5m, Conipost ref. Série 0005/classe 60 da Conipost ou similar (un)</t>
  </si>
  <si>
    <t>Encargos Complementares</t>
  </si>
  <si>
    <t>S10550</t>
  </si>
  <si>
    <t>Encargos Complementares - Pedreiro</t>
  </si>
  <si>
    <t>S10549</t>
  </si>
  <si>
    <t>Encargos Complementares - Servente</t>
  </si>
  <si>
    <t>TOTAL Encargos Complementares:</t>
  </si>
  <si>
    <t>I06827</t>
  </si>
  <si>
    <t>Poste de aço galvanizado cônico contíno reto, diâmetro superior 60mm, diâmetro da base 115mm, altura útil 5m(total 6m), Conipost ref. Série 0005/classe 60 da Conipost ou similar</t>
  </si>
  <si>
    <t>Mão de Obra</t>
  </si>
  <si>
    <t>I04750S</t>
  </si>
  <si>
    <t>Pedreiro (horista)</t>
  </si>
  <si>
    <t>I06111S</t>
  </si>
  <si>
    <t>Servente de obras (horista)</t>
  </si>
  <si>
    <t>TOTAL Mão de Obra:</t>
  </si>
  <si>
    <t>S00095</t>
  </si>
  <si>
    <t>Concreto simples fabricado na obra, fck=13,5 mpa, lançado e adensado</t>
  </si>
  <si>
    <t>m3</t>
  </si>
  <si>
    <t>S02497</t>
  </si>
  <si>
    <t>Escavação manual de vala ou cava em material de 1ª categoria, profundidade até 1,50m</t>
  </si>
  <si>
    <t>9.1.1.3. 101879 QUADRO DE DISTRIBUIÇÃO DE ENERGIA EM CHAPA DE AÇO GALVANIZADO, DE EMBUTIR, COM BARRAMENTO TRIFÁSICO, PARA 24 DISJUNTORES DIN 100A - FORNECIMENTO E INSTALAÇÃO. AF_10/2020 (UN)</t>
  </si>
  <si>
    <t>00012039</t>
  </si>
  <si>
    <t>QUADRO DE DISTRIBUICAO COM BARRAMENTO TRIFASICO, DE EMBUTIR, EM CHAPA DE ACO GALVANIZADO, PARA 24 DISJUNTORES DIN, 100 A</t>
  </si>
  <si>
    <t>88247</t>
  </si>
  <si>
    <t>88264</t>
  </si>
  <si>
    <t>87367</t>
  </si>
  <si>
    <t>ARGAMASSA TRAÇO 1:1:6 (EM VOLUME DE CIMENTO, CAL E AREIA MÉDIA ÚMIDA) PARA EMBOÇO/MASSA ÚNICA/ASSENTAMENTO DE ALVENARIA DE VEDAÇÃO, PREPARO MANUAL. AF_08/2019</t>
  </si>
  <si>
    <t>9.1.1.4. 170326 Disjuntor 1P - 6 a 32A - PADRÃO DIN (un)</t>
  </si>
  <si>
    <t>E00052</t>
  </si>
  <si>
    <t>Disjuntor 1P - 6 a 32A - PADRÃO DIN Material</t>
  </si>
  <si>
    <t>9.1.1.5. 170362 Disjuntor 2P - 6 a 32A - PADRÃO DIN (un)</t>
  </si>
  <si>
    <t>E00081</t>
  </si>
  <si>
    <t>Disjuntor 2P - 6 a 32A - PADRÃO DIN Material</t>
  </si>
  <si>
    <t>9.1.1.6. S09216 Disjuntor termomagnetico bipolar 80 A, padrão DIN (Europeu - linha branca), curva C, corrente 5KA (un)</t>
  </si>
  <si>
    <t>S10552</t>
  </si>
  <si>
    <t>Encargos Complementares - Eletricista</t>
  </si>
  <si>
    <t>I03693</t>
  </si>
  <si>
    <t>Disjuntor bipolar 80 A, padrão DIN (linha branca), curva de disparo C, corrente de interrupção 5KA, ref.: Siemens 5SX1 ou similar.</t>
  </si>
  <si>
    <t>I02436S</t>
  </si>
  <si>
    <t>Eletricista (horista)</t>
  </si>
  <si>
    <t>9.1.1.7. S13150 Dispositivo de proteção contra surto de tensão DPS 20kA - 175v (un)</t>
  </si>
  <si>
    <t>I39465S</t>
  </si>
  <si>
    <t>Dispositivo dps classe ii, 1 polo, tensao maxima de 175 v, corrente maxima de *20* ka (tipo ac)</t>
  </si>
  <si>
    <t>9.1.2.1. 91835 ELETRODUTO FLEXÍVEL CORRUGADO REFORÇADO, PVC, DN 25 MM (3/4"), PARA CIRCUITOS TERMINAIS, INSTALADO EM FORRO - FORNECIMENTO E INSTALAÇÃO. AF_03/2023 (M)</t>
  </si>
  <si>
    <t>00039244</t>
  </si>
  <si>
    <t>ELETRODUTO PVC FLEXIVEL CORRUGADO, REFORCADO, COR LARANJA, DE 25 MM, PARA LAJES E PISOS</t>
  </si>
  <si>
    <t>91170</t>
  </si>
  <si>
    <t>FIXAÇÃO DE TUBOS HORIZONTAIS DE PVC ÁGUA, PVC ESGOTO, PVC ÁGUA PLUVIAL, CPVC, PPR, COBRE OU AÇO, DIÂMETROS MENORES OU IGUAIS A 40 MM, COM ABRAÇADEIRA METÁLICA RÍGIDA TIPO U PERFIL 1 1/4", FIXADA EM PERFILADO EM LAJE. AF_09/2023_PS</t>
  </si>
  <si>
    <t>9.1.2.2. 91941 CAIXA RETANGULAR 4" X 2" BAIXA (0,30 M DO PISO), PVC, INSTALADA EM PAREDE - FORNECIMENTO E INSTALAÇÃO. AF_03/2023 (UN)</t>
  </si>
  <si>
    <t>00001872</t>
  </si>
  <si>
    <t>CAIXA DE PASSAGEM, EM PVC, DE 4" X 2", PARA ELETRODUTO FLEXIVEL CORRUGADO</t>
  </si>
  <si>
    <t>88629</t>
  </si>
  <si>
    <t>ARGAMASSA TRAÇO 1:3 (EM VOLUME DE CIMENTO E AREIA MÉDIA ÚMIDA), PREPARO MANUAL. AF_08/2019</t>
  </si>
  <si>
    <t>9.1.2.3. 91837 ELETRODUTO FLEXÍVEL CORRUGADO REFORÇADO, PVC, DN 32 MM (1"), PARA CIRCUITOS TERMINAIS, INSTALADO EM FORRO - FORNECIMENTO E INSTALAÇÃO. AF_03/2023 (M)</t>
  </si>
  <si>
    <t>00039245</t>
  </si>
  <si>
    <t>ELETRODUTO PVC FLEXIVEL CORRUGADO, REFORCADO, COR LARANJA, DE 32 MM, PARA LAJES E PISOS</t>
  </si>
  <si>
    <t>9.1.2.4. 91936 CAIXA OCTOGONAL 4" X 4", PVC, INSTALADA EM LAJE - FORNECIMENTO E INSTALAÇÃO. AF_03/2023 (UN)</t>
  </si>
  <si>
    <t>00012001</t>
  </si>
  <si>
    <t>CAIXA OCTOGONAL DE FUNDO MOVEL, EM PVC, DE 4" X 4", PARA ELETRODUTO FLEXIVEL CORRUGADO</t>
  </si>
  <si>
    <t>9.1.2.5. S02815 Caixa de passagem em alvenaria de tijolos maciços esp. = 0,12m, dim. int. = 0,30 x 0,30 x 0,40m (un)</t>
  </si>
  <si>
    <t>S00141</t>
  </si>
  <si>
    <t>Aço CA - 60 Ø 4,2 a 9,5mm, inclusive corte, dobragem, montagem e colocacao de ferragens nas formas, para superestruturas e fundações - R1</t>
  </si>
  <si>
    <t>S00155</t>
  </si>
  <si>
    <t>Alvenaria tijolo cerâmico maciço (5x9x19), esp = 0,09m (singela), com argamassa traço t5 - 1:2:8 (cimento / cal / areia) c/ junta de 2,0cm - R1</t>
  </si>
  <si>
    <t>m2</t>
  </si>
  <si>
    <t>S03310</t>
  </si>
  <si>
    <t>Chapisco em parede com argamassa traço t1 - 1:3 (cimento / areia) - Revisado 08/2015</t>
  </si>
  <si>
    <t>S00126</t>
  </si>
  <si>
    <t>Concreto simples fabricado na obra, fck=15 mpa, lançado e adensado</t>
  </si>
  <si>
    <t>S00085</t>
  </si>
  <si>
    <t>Forma plana para fundações, em compensado resinado 12mm, 03 usos</t>
  </si>
  <si>
    <t>S03318</t>
  </si>
  <si>
    <t>Reboco especial de parede 2cm com argamassa traço t3 - 1:3 cimento / areia / vedacit</t>
  </si>
  <si>
    <t>9.1.3.1. 91926 CABO DE COBRE FLEXÍVEL ISOLADO, 2,5 MM², ANTI-CHAMA 450/750 V, PARA CIRCUITOS TERMINAIS - FORNECIMENTO E INSTALAÇÃO. AF_03/2023 (M)</t>
  </si>
  <si>
    <t>00001014</t>
  </si>
  <si>
    <t>CABO DE COBRE, FLEXIVEL, CLASSE 4 OU 5, ISOLACAO EM PVC/A, ANTICHAMA BWF-B, 1 CONDUTOR, 450/750 V, SECAO NOMINAL 2,5 MM2</t>
  </si>
  <si>
    <t>00021127</t>
  </si>
  <si>
    <t>FITA ISOLANTE ADESIVA ANTICHAMA, USO ATE 750 V, EM ROLO DE 19 MM X 5 M</t>
  </si>
  <si>
    <t>9.1.3.2. 91928 CABO DE COBRE FLEXÍVEL ISOLADO, 4 MM², ANTI-CHAMA 450/750 V, PARA CIRCUITOS TERMINAIS - FORNECIMENTO E INSTALAÇÃO. AF_03/2023 (M)</t>
  </si>
  <si>
    <t>00000981</t>
  </si>
  <si>
    <t>CABO DE COBRE, FLEXIVEL, CLASSE 4 OU 5, ISOLACAO EM PVC/A, ANTICHAMA BWF-B, 1 CONDUTOR, 450/750 V, SECAO NOMINAL 4 MM2</t>
  </si>
  <si>
    <t>9.1.3.3. 91935 CABO DE COBRE FLEXÍVEL ISOLADO, 16 MM², ANTI-CHAMA 0,6/1,0 KV, PARA CIRCUITOS TERMINAIS - FORNECIMENTO E INSTALAÇÃO. AF_03/2023 (M)</t>
  </si>
  <si>
    <t>00000995</t>
  </si>
  <si>
    <t>CABO DE COBRE, FLEXIVEL, CLASSE 4 OU 5, ISOLACAO EM PVC/A, ANTICHAMA BWF-B, COBERTURA PVC-ST1, ANTICHAMA BWF-B, 1 CONDUTOR, 0,6/1 KV, SECAO NOMINAL 16 MM2</t>
  </si>
  <si>
    <t>9.1.3.4. 101562 CABO DE COBRE FLEXÍVEL ISOLADO, 25 MM², 0,6/1,0 KV, PARA REDE AÉREA DE DISTRIBUIÇÃO DE ENERGIA ELÉTRICA DE BAIXA TENSÃO - FORNECIMENTO E INSTALAÇÃO. AF_07/2020 (M)</t>
  </si>
  <si>
    <t>00000996</t>
  </si>
  <si>
    <t>CABO DE COBRE, FLEXIVEL, CLASSE 4 OU 5, ISOLACAO EM PVC/A, ANTICHAMA BWF-B, COBERTURA PVC-ST1, ANTICHAMA BWF-B, 1 CONDUTOR, 0,6/1 KV, SECAO NOMINAL 25 MM2</t>
  </si>
  <si>
    <t>9.1.4.1. 92008 TOMADA BAIXA DE EMBUTIR (2 MÓDULOS), 2P+T 10 A, INCLUINDO SUPORTE E PLACA - FORNECIMENTO E INSTALAÇÃO. AF_03/2023 (UN)</t>
  </si>
  <si>
    <t>91946</t>
  </si>
  <si>
    <t>SUPORTE PARAFUSADO COM PLACA DE ENCAIXE 4" X 2" MÉDIO (1,30 M DO PISO) PARA PONTO ELÉTRICO - FORNECIMENTO E INSTALAÇÃO. AF_03/2023</t>
  </si>
  <si>
    <t>92006</t>
  </si>
  <si>
    <t>TOMADA BAIXA DE EMBUTIR (2 MÓDULOS), 2P+T 10 A, SEM SUPORTE E SEM PLACA - FORNECIMENTO E INSTALAÇÃO. AF_03/2023</t>
  </si>
  <si>
    <t>9.1.4.2. 91992 TOMADA ALTA DE EMBUTIR (1 MÓDULO), 2P+T 10 A, INCLUINDO SUPORTE E PLACA - FORNECIMENTO E INSTALAÇÃO. AF_03/2023 (UN)</t>
  </si>
  <si>
    <t>91990</t>
  </si>
  <si>
    <t>TOMADA ALTA DE EMBUTIR (1 MÓDULO), 2P+T 10 A, SEM SUPORTE E SEM PLACA - FORNECIMENTO E INSTALAÇÃO. AF_03/2023</t>
  </si>
  <si>
    <t>9.1.4.3. 91967 INTERRUPTOR SIMPLES (3 MÓDULOS), 10A/250V, INCLUINDO SUPORTE E PLACA - FORNECIMENTO E INSTALAÇÃO. AF_03/2023 (UN)</t>
  </si>
  <si>
    <t>91966</t>
  </si>
  <si>
    <t>INTERRUPTOR SIMPLES (3 MÓDULOS), 10A/250V, SEM SUPORTE E SEM PLACA - FORNECIMENTO E INSTALAÇÃO. AF_03/2023</t>
  </si>
  <si>
    <t>9.1.4.4. 250732 Ventilador de teto (un)</t>
  </si>
  <si>
    <t>E00771</t>
  </si>
  <si>
    <t>Ventilador de teto Material</t>
  </si>
  <si>
    <t>9.1.4.5. C4394 LUMINÁRIA DE EMERGÊNCIA (UN)</t>
  </si>
  <si>
    <t>I8246</t>
  </si>
  <si>
    <t>I2312</t>
  </si>
  <si>
    <t>ELETRICISTA</t>
  </si>
  <si>
    <t>I2543</t>
  </si>
  <si>
    <t>SERVENTE</t>
  </si>
  <si>
    <t>9.1.4.6. 97589 Luminária compacta flat com plafon E27 (UN)</t>
  </si>
  <si>
    <t>00038191</t>
  </si>
  <si>
    <t>LAMPADA FLUORESCENTE COMPACTA 2U BRANCA 15 W, BASE E27 (110/220 V)</t>
  </si>
  <si>
    <t>00038773</t>
  </si>
  <si>
    <t>LUMINARIA DE TETO PLAFON/PLAFONIER EM PLASTICO COM BASE E27, POTENCIA MAXIMA 60 W (NAO INCLUI LAMPADA)</t>
  </si>
  <si>
    <t>9.2.1.1. 91941 CAIXA RETANGULAR 4" X 2" BAIXA (0,30 M DO PISO), PVC, INSTALADA EM PAREDE - FORNECIMENTO E INSTALAÇÃO. AF_03/2023 (UN)</t>
  </si>
  <si>
    <t>9.2.1.2. 91939 CAIXA RETANGULAR 4" X 2" ALTA (2,00 M DO PISO), PVC, INSTALADA EM PAREDE - FORNECIMENTO E INSTALAÇÃO. AF_03/2023 (UN)</t>
  </si>
  <si>
    <t>9.2.1.3. 98307 TOMADA DE REDE RJ45 - FORNECIMENTO E INSTALAÇÃO. AF_11/2019 (UN)</t>
  </si>
  <si>
    <t>00038083</t>
  </si>
  <si>
    <t>TOMADA RJ45, 8 FIOS, CAT 5E, CONJUNTO MONTADO PARA EMBUTIR 4" X 2" (PLACA + SUPORTE + MODULO)</t>
  </si>
  <si>
    <t>9.2.1.4. 170324 Caixa de passagem ch. aço 150x150x80mm (un)</t>
  </si>
  <si>
    <t>E00050</t>
  </si>
  <si>
    <t>Caixa de passagem 150x150x80mm em ch de aço Material</t>
  </si>
  <si>
    <t>9.2.1.5. 91890 CURVA 90 GRAUS PARA ELETRODUTO, PVC, ROSCÁVEL, DN 25 MM (3/4"), PARA CIRCUITOS TERMINAIS, INSTALADA EM FORRO - FORNECIMENTO E INSTALAÇÃO. AF_03/2023 (UN)</t>
  </si>
  <si>
    <t>00001879</t>
  </si>
  <si>
    <t>CURVA 90 GRAUS, LONGA, DE PVC RIGIDO ROSCAVEL, DE 3/4", PARA ELETRODUTO</t>
  </si>
  <si>
    <t>9.2.1.6. 91875 LUVA PARA ELETRODUTO, PVC, ROSCÁVEL, DN 25 MM (3/4"), PARA CIRCUITOS TERMINAIS, INSTALADA EM FORRO - FORNECIMENTO E INSTALAÇÃO. AF_03/2023 (UN)</t>
  </si>
  <si>
    <t>00001891</t>
  </si>
  <si>
    <t>LUVA EM PVC RIGIDO ROSCAVEL, DE 3/4", PARA ELETRODUTO</t>
  </si>
  <si>
    <t>9.2.1.7. 91863 ELETRODUTO RÍGIDO ROSCÁVEL, PVC, DN 25 MM (3/4"), PARA CIRCUITOS TERMINAIS, INSTALADO EM FORRO - FORNECIMENTO E INSTALAÇÃO. AF_03/2023 (M)</t>
  </si>
  <si>
    <t>00002674</t>
  </si>
  <si>
    <t>ELETRODUTO DE PVC RIGIDO ROSCAVEL DE 3/4 ", SEM LUVA</t>
  </si>
  <si>
    <t>9.2.1.8. 171178 Rack de 19" 05 U/A (un)</t>
  </si>
  <si>
    <t>L00004</t>
  </si>
  <si>
    <t>Rack de 19" 05 U/A Material</t>
  </si>
  <si>
    <t>9.2.1.9. 171185 Switch 24 portas (un)</t>
  </si>
  <si>
    <t>L00011</t>
  </si>
  <si>
    <t>Switch 24 portas Material</t>
  </si>
  <si>
    <t>9.2.2.1. 98297 CABO ELETRÔNICO CATEGORIA 6, INSTALADO EM EDIFICAÇÃO INSTITUCIONAL - FORNECIMENTO E INSTALAÇÃO. AF_11/2019 (M)</t>
  </si>
  <si>
    <t>00039599</t>
  </si>
  <si>
    <t>CABO DE REDE, PAR TRANCADO UTP, 4 PARES, CATEGORIA 6 (CAT 6), ISOLAMENTO PVC (LSZH)</t>
  </si>
  <si>
    <t>10.1. S12740 Fornecimento e assentamento de barra chata de alumínio de 7/8" x 1/8" (m)</t>
  </si>
  <si>
    <t>I11095</t>
  </si>
  <si>
    <t>Barra chata de aluminio 7/8" x 1/8"</t>
  </si>
  <si>
    <t>10.2. S10693 Suporte guia reforçado 90º em chapa galvanizada c/ 2 roldanas ref:TEL-290 - SPDA (un)</t>
  </si>
  <si>
    <t>I08430</t>
  </si>
  <si>
    <t>Suporte em ferro galv. para descida do cabo tipo reforçado com chapa de encosto em 90°</t>
  </si>
  <si>
    <t>10.3. S10272 Terminal aéreo base dupla galvanizada 25mm - fornecimento (un)</t>
  </si>
  <si>
    <t>I11052</t>
  </si>
  <si>
    <t>Terminal aéreo base dupla galvanizada 25mm</t>
  </si>
  <si>
    <t>10.4. S00354 Eletroduto de pvc rígido roscável, diâm = 32mm (1") (m)</t>
  </si>
  <si>
    <t>I02685S</t>
  </si>
  <si>
    <t>Eletroduto de pvc rigido roscavel de 1 ", sem luva</t>
  </si>
  <si>
    <t>10.5. S08082 Cabo de cobre nú 50 mm2 - fornecimento e assentamento (2,27m/kg) (kg)</t>
  </si>
  <si>
    <t>I02694</t>
  </si>
  <si>
    <t>Cabo de cobre nú 50 mm2 - 1/0 AWG</t>
  </si>
  <si>
    <t>10.6. 171163 Haste de Aço cobreada 3/4"x3m c/ conector (un)</t>
  </si>
  <si>
    <t>E00557</t>
  </si>
  <si>
    <t>Haste de Aço cobreada 3/4"x3m c/ conector Material</t>
  </si>
  <si>
    <t>10.7. 98111 CAIXA DE INSPEÇÃO PARA ATERRAMENTO, CIRCULAR, EM POLIETILENO, DIÂMETRO INTERNO = 0,3 M. AF_12/2020 (UN)</t>
  </si>
  <si>
    <t>00034643</t>
  </si>
  <si>
    <t>CAIXA DE INSPECAO PARA ATERRAMENTO E PARA RAIOS, EM POLIPROPILENO, DIAMETRO = 300 MM X ALTURA = 400 MM</t>
  </si>
  <si>
    <t>101618</t>
  </si>
  <si>
    <t>PREPARO DE FUNDO DE VALA COM LARGURA MENOR QUE 1,5 M, COM CAMADA DE AREIA, LANÇAMENTO MANUAL. AF_08/2020</t>
  </si>
  <si>
    <t>11.1. 89402 TUBO, PVC, SOLDÁVEL, DE 25MM, INSTALADO EM RAMAL DE DISTRIBUIÇÃO DE ÁGUA - FORNECIMENTO E INSTALAÇÃO. AF_06/2022 (M)</t>
  </si>
  <si>
    <t>00038383</t>
  </si>
  <si>
    <t>LIXA D'AGUA EM FOLHA, COR PRETA, GRAO 100</t>
  </si>
  <si>
    <t>00009868</t>
  </si>
  <si>
    <t>TUBO PVC, SOLDAVEL, DE 25 MM, AGUA FRIA (NBR-5648)</t>
  </si>
  <si>
    <t>88248</t>
  </si>
  <si>
    <t>AUXILIAR DE ENCANADOR OU BOMBEIRO HIDRÁULICO COM ENCARGOS COMPLEMENTARES</t>
  </si>
  <si>
    <t>88267</t>
  </si>
  <si>
    <t>ENCANADOR OU BOMBEIRO HIDRÁULICO COM ENCARGOS COMPLEMENTARES</t>
  </si>
  <si>
    <t>11.2. 89449 TUBO, PVC, SOLDÁVEL, DE 50MM, INSTALADO EM PRUMADA DE ÁGUA - FORNECIMENTO E INSTALAÇÃO. AF_06/2022 (M)</t>
  </si>
  <si>
    <t>00009875</t>
  </si>
  <si>
    <t>TUBO PVC, SOLDAVEL, DE 50 MM, AGUA FRIA (NBR-5648)</t>
  </si>
  <si>
    <t>11.3. 94703 ADAPTADOR COM FLANGE E ANEL DE VEDAÇÃO, PVC, SOLDÁVEL, DN 25 MM X 3/4", INSTALADO EM RESERVAÇÃO PREDIAL DE ÁGUA - FORNECIMENTO E INSTALAÇÃO. AF_04/2024 (UN)</t>
  </si>
  <si>
    <t>00000096</t>
  </si>
  <si>
    <t>ADAPTADOR PVC SOLDAVEL, COM FLANGE E ANEL DE VEDACAO, 25 MM X 3/4", PARA CAIXA D'AGUA</t>
  </si>
  <si>
    <t>00000122</t>
  </si>
  <si>
    <t>ADESIVO PLASTICO PARA PVC, FRASCO COM *850* GR</t>
  </si>
  <si>
    <t>00020083</t>
  </si>
  <si>
    <t>SOLUCAO PREPARADORA / LIMPADORA PARA PVC, FRASCO COM 1000 CM3</t>
  </si>
  <si>
    <t>11.4. 00001194 CAP PVC, SOLDAVEL, 50 MM, PARA AGUA FRIA PREDIAL (UN)</t>
  </si>
  <si>
    <t>11.5. 90373 JOELHO 90 GRAUS COM BUCHA DE LATÃO, PVC, SOLDÁVEL, DN 25MM, X 1/2 INSTALADO EM RAMAL OU SUB-RAMAL DE ÁGUA - FORNECIMENTO E INSTALAÇÃO. AF_06/2022 (UN)</t>
  </si>
  <si>
    <t>00020147</t>
  </si>
  <si>
    <t>JOELHO PVC, SOLDAVEL, COM BUCHA DE LATAO, 90 GRAUS, 25 MM X 1/2", PARA AGUA FRIA PREDIAL</t>
  </si>
  <si>
    <t>11.6. 89408 JOELHO 90 GRAUS, PVC, SOLDÁVEL, DN 25MM, INSTALADO EM RAMAL DE DISTRIBUIÇÃO DE ÁGUA - FORNECIMENTO E INSTALAÇÃO. AF_06/2022 (UN)</t>
  </si>
  <si>
    <t>00003529</t>
  </si>
  <si>
    <t>JOELHO PVC, SOLDAVEL, 90 GRAUS, 25 MM, COR MARROM, PARA AGUA FRIA PREDIAL</t>
  </si>
  <si>
    <t>11.7. 89987 REGISTRO DE GAVETA BRUTO, LATÃO, ROSCÁVEL, 3/4", COM ACABAMENTO E CANOPLA CROMADOS - FORNECIMENTO E INSTALAÇÃO. AF_08/2021 (UN)</t>
  </si>
  <si>
    <t>00003148</t>
  </si>
  <si>
    <t>FITA VEDA ROSCA, EM PTFE, ROLO DE 18 MM X 50 M (L X C)</t>
  </si>
  <si>
    <t>00006005</t>
  </si>
  <si>
    <t>REGISTRO GAVETA COM ACABAMENTO E CANOPLA CROMADOS, SIMPLES, BITOLA 3/4"</t>
  </si>
  <si>
    <t>11.8. 89985 REGISTRO DE PRESSÃO BRUTO, LATÃO, ROSCÁVEL, 3/4", COM ACABAMENTO E CANOPLA CROMADOS - FORNECIMENTO E INSTALAÇÃO. AF_08/2021 (UN)</t>
  </si>
  <si>
    <t>00006024</t>
  </si>
  <si>
    <t>REGISTRO PRESSAO COM ACABAMENTO E CANOPLA CROMADA, SIMPLES, BITOLA 3/4"</t>
  </si>
  <si>
    <t>11.9. 105189 TE DE REDUÇÃO, PVC, SOLDÁVEL, 90 GRAUS, DN 50 MM X 25 MM, INSTALADO EM RESERVAÇÃO PREDIAL DE ÁGUA - FORNECIMENTO E INSTALAÇÃO. AF_04/2024 (UN)</t>
  </si>
  <si>
    <t>00007129</t>
  </si>
  <si>
    <t>TE DE REDUCAO, PVC, SOLDAVEL, 90 GRAUS, 50 MM X 25 MM, PARA AGUA FRIA PREDIAL</t>
  </si>
  <si>
    <t>11.10. 90374 TÊ COM BUCHA DE LATÃO NA BOLSA CENTRAL, PVC, SOLDÁVEL, DN 25MM X 3/4 , INSTALADO EM RAMAL OU SUB-RAMAL DE ÁGUA - FORNECIMENTO E INSTALAÇÃO. AF_06/2022 (UN)</t>
  </si>
  <si>
    <t>00007122</t>
  </si>
  <si>
    <t>TE PVC, SOLDAVEL, COM BUCHA DE LATAO NA BOLSA CENTRAL, 90 GRAUS, 25 MM X 3/4", PARA AGUA FRIA PREDIAL</t>
  </si>
  <si>
    <t>11.11. 89440 TE, PVC, SOLDÁVEL, DN 25MM, INSTALADO EM RAMAL DE DISTRIBUIÇÃO DE ÁGUA - FORNECIMENTO E INSTALAÇÃO. AF_06/2022 (UN)</t>
  </si>
  <si>
    <t>00007139</t>
  </si>
  <si>
    <t>TE SOLDAVEL, PVC, 90 GRAUS, 25 MM, PARA AGUA FRIA PREDIAL (NBR 5648)</t>
  </si>
  <si>
    <t>11.12. 89381 LUVA COM BUCHA DE LATÃO, PVC, SOLDÁVEL, DN 25MM X 3/4 , INSTALADO EM RAMAL OU SUB-RAMAL DE ÁGUA - FORNECIMENTO E INSTALAÇÃO. AF_06/2022 (UN)</t>
  </si>
  <si>
    <t>00003870</t>
  </si>
  <si>
    <t>LUVA SOLDAVEL COM BUCHA DE LATAO, PVC, 25 MM X 3/4"</t>
  </si>
  <si>
    <t>12.1. 89711 TUBO PVC, SERIE NORMAL, ESGOTO PREDIAL, DN 40 MM, FORNECIDO E INSTALADO EM RAMAL DE DESCARGA OU RAMAL DE ESGOTO SANITÁRIO. AF_08/2022 (M)</t>
  </si>
  <si>
    <t>00009835</t>
  </si>
  <si>
    <t>TUBO PVC SERIE NORMAL, DN 40 MM, PARA ESGOTO PREDIAL (NBR 5688)</t>
  </si>
  <si>
    <t>12.2. 89712 TUBO PVC, SERIE NORMAL, ESGOTO PREDIAL, DN 50 MM, FORNECIDO E INSTALADO EM RAMAL DE DESCARGA OU RAMAL DE ESGOTO SANITÁRIO. AF_08/2022 (M)</t>
  </si>
  <si>
    <t>00009838</t>
  </si>
  <si>
    <t>TUBO PVC SERIE NORMAL, DN 50 MM, PARA ESGOTO PREDIAL (NBR 5688)</t>
  </si>
  <si>
    <t>12.3. 89713 TUBO PVC, SERIE NORMAL, ESGOTO PREDIAL, DN 75 MM, FORNECIDO E INSTALADO EM RAMAL DE DESCARGA OU RAMAL DE ESGOTO SANITÁRIO. AF_08/2022 (M)</t>
  </si>
  <si>
    <t>00009837</t>
  </si>
  <si>
    <t>TUBO PVC SERIE NORMAL, DN 75 MM, PARA ESGOTO PREDIAL (NBR 5688)</t>
  </si>
  <si>
    <t>12.4. 89848 TUBO PVC, SERIE NORMAL, ESGOTO PREDIAL, DN 100 MM, FORNECIDO E INSTALADO EM SUBCOLETOR AÉREO DE ESGOTO SANITÁRIO. AF_08/2022 (M)</t>
  </si>
  <si>
    <t>00009836</t>
  </si>
  <si>
    <t>TUBO PVC SERIE NORMAL, DN 100 MM, PARA ESGOTO PREDIAL (NBR 5688)</t>
  </si>
  <si>
    <t>12.5. 89849 TUBO PVC, SERIE NORMAL, ESGOTO PREDIAL, DN 150 MM, FORNECIDO E INSTALADO EM SUBCOLETOR AÉREO DE ESGOTO SANITÁRIO. AF_08/2022 (M)</t>
  </si>
  <si>
    <t>00020065</t>
  </si>
  <si>
    <t>TUBO PVC SERIE NORMAL, DN 150 MM, PARA ESGOTO PREDIAL (NBR 5688)</t>
  </si>
  <si>
    <t>12.6. S04883 Caixa de inspeção 0.60 x 0.60 x 0.60m (un)</t>
  </si>
  <si>
    <t>S00140</t>
  </si>
  <si>
    <t>Aço CA - 50 Ø 6,3 a 12,5mm, inclusive corte, dobragem, montagem e colocacao de ferragens nas formas, para superestruturas e fundações - R1</t>
  </si>
  <si>
    <t>S00080</t>
  </si>
  <si>
    <t>Forma plana para fundações, em compensado resinado 12mm, 02 usos</t>
  </si>
  <si>
    <t>S00072</t>
  </si>
  <si>
    <t>Reaterro manual de valas, com compactação utilizando sêpo, sem controle do grau de compactação</t>
  </si>
  <si>
    <t>S01908</t>
  </si>
  <si>
    <t>Reboco ou emboço externo, de parede, com argamassa traço t5 - 1:2:8 (cimento / cal / areia), espessura 2,0 cm</t>
  </si>
  <si>
    <t>12.7. 89708 CAIXA SIFONADA, PVC, DN 150 X 185 X 75 MM, JUNTA ELÁSTICA, FORNECIDA E INSTALADA EM RAMAL DE DESCARGA OU EM RAMAL DE ESGOTO SANITÁRIO. AF_08/2022 (UN)</t>
  </si>
  <si>
    <t>00011714</t>
  </si>
  <si>
    <t>CAIXA SIFONADA, PVC, 150 X *185* X 75 MM, COM GRELHA QUADRADA, BRANCA</t>
  </si>
  <si>
    <t>12.8. 104328 CAIXA SIFONADA, COM GRELHA QUADRADA, PVC, DN 150 X 150 X 50 MM, JUNTA SOLDÁVEL, FORNECIDA E INSTALADA EM RAMAL DE DESCARGA OU EM RAMAL DE ESGOTO SANITÁRIO. AF_08/2022 (UN)</t>
  </si>
  <si>
    <t>00011712</t>
  </si>
  <si>
    <t>CAIXA SIFONADA, PVC, 150 X 150 X 50 MM, COM GRELHA QUADRADA, BRANCA (NBR 5688)</t>
  </si>
  <si>
    <t>12.9. 89726 JOELHO 45 GRAUS, PVC, SERIE NORMAL, ESGOTO PREDIAL, DN 40 MM, JUNTA SOLDÁVEL, FORNECIDO E INSTALADO EM RAMAL DE DESCARGA OU RAMAL DE ESGOTO SANITÁRIO. AF_08/2022 (UN)</t>
  </si>
  <si>
    <t>00003516</t>
  </si>
  <si>
    <t>JOELHO PVC, SOLDAVEL, BB, 45 GRAUS, DN 40 MM, PARA ESGOTO PREDIAL</t>
  </si>
  <si>
    <t>12.10. 89732 JOELHO 45 GRAUS, PVC, SERIE NORMAL, ESGOTO PREDIAL, DN 50 MM, JUNTA ELÁSTICA, FORNECIDO E INSTALADO EM RAMAL DE DESCARGA OU RAMAL DE ESGOTO SANITÁRIO. AF_08/2022 (UN)</t>
  </si>
  <si>
    <t>00000296</t>
  </si>
  <si>
    <t>ANEL BORRACHA PARA TUBO ESGOTO PREDIAL, DN 50 MM (NBR 5688)</t>
  </si>
  <si>
    <t>00003518</t>
  </si>
  <si>
    <t>JOELHO PVC, SOLDAVEL, PB, 45 GRAUS, DN 50 MM, PARA ESGOTO PREDIAL</t>
  </si>
  <si>
    <t>00020078</t>
  </si>
  <si>
    <t>PASTA LUBRIFICANTE PARA TUBOS E CONEXOES COM JUNTA ELASTICA, EMBALAGEM DE *400* GR (USO EM PVC, ACO, POLIETILENO E OUTROS)</t>
  </si>
  <si>
    <t>12.11. 89739 JOELHO 45 GRAUS, PVC, SERIE NORMAL, ESGOTO PREDIAL, DN 75 MM, JUNTA ELÁSTICA, FORNECIDO E INSTALADO EM RAMAL DE DESCARGA OU RAMAL DE ESGOTO SANITÁRIO. AF_08/2022 (UN)</t>
  </si>
  <si>
    <t>00000297</t>
  </si>
  <si>
    <t>ANEL BORRACHA PARA TUBO ESGOTO PREDIAL, DN 75 MM (NBR 5688)</t>
  </si>
  <si>
    <t>00003519</t>
  </si>
  <si>
    <t>JOELHO PVC, SOLDAVEL, PB, 45 GRAUS, DN 75 MM, PARA ESGOTO PREDIAL</t>
  </si>
  <si>
    <t>12.12. 89746 JOELHO 45 GRAUS, PVC, SERIE NORMAL, ESGOTO PREDIAL, DN 100 MM, JUNTA ELÁSTICA, FORNECIDO E INSTALADO EM RAMAL DE DESCARGA OU RAMAL DE ESGOTO SANITÁRIO. AF_08/2022 (UN)</t>
  </si>
  <si>
    <t>00000301</t>
  </si>
  <si>
    <t>ANEL BORRACHA PARA TUBO ESGOTO PREDIAL, DN 100 MM (NBR 5688)</t>
  </si>
  <si>
    <t>00003528</t>
  </si>
  <si>
    <t>JOELHO PVC, SOLDAVEL, PB, 45 GRAUS, DN 100 MM, PARA ESGOTO PREDIAL</t>
  </si>
  <si>
    <t>12.13. 89724 JOELHO 90 GRAUS, PVC, SERIE NORMAL, ESGOTO PREDIAL, DN 40 MM, JUNTA SOLDÁVEL, FORNECIDO E INSTALADO EM RAMAL DE DESCARGA OU RAMAL DE ESGOTO SANITÁRIO. AF_08/2022 (UN)</t>
  </si>
  <si>
    <t>00003517</t>
  </si>
  <si>
    <t>JOELHO PVC, SOLDAVEL, BB, 90 GRAUS, SEM ANEL, DN 40 MM, PARA ESGOTO PREDIAL SECUNDARIO</t>
  </si>
  <si>
    <t>12.14. 89731 JOELHO 90 GRAUS, PVC, SERIE NORMAL, ESGOTO PREDIAL, DN 50 MM, JUNTA ELÁSTICA, FORNECIDO E INSTALADO EM RAMAL DE DESCARGA OU RAMAL DE ESGOTO SANITÁRIO. AF_08/2022 (UN)</t>
  </si>
  <si>
    <t>00003526</t>
  </si>
  <si>
    <t>JOELHO PVC, SOLDAVEL, PB, 90 GRAUS, DN 50 MM, PARA ESGOTO PREDIAL</t>
  </si>
  <si>
    <t>12.15. 89744 JOELHO 90 GRAUS, PVC, SERIE NORMAL, ESGOTO PREDIAL, DN 100 MM, JUNTA ELÁSTICA, FORNECIDO E INSTALADO EM RAMAL DE DESCARGA OU RAMAL DE ESGOTO SANITÁRIO. AF_08/2022 (UN)</t>
  </si>
  <si>
    <t>00003520</t>
  </si>
  <si>
    <t>JOELHO PVC, SOLDAVEL, PB, 90 GRAUS, DN 100 MM, PARA ESGOTO PREDIAL</t>
  </si>
  <si>
    <t>12.16. 104355 JUNÇÃO DE REDUCAO INVERTIDA, PVC, SÉRIE NORMAL, ESGOTO PREDIAL, DN 100 X 75 MM, JUNTA ELÁSTICA, FORNECIDO E INSTALADO EM PRUMADA DE ESGOTO SANITÁRIO OU VENTILAÇÃO. AF_08/2022 (UN)</t>
  </si>
  <si>
    <t>00010909</t>
  </si>
  <si>
    <t>JUNCAO DE REDUCAO INVERTIDA, PVC SOLDAVEL, 100 X 75 MM, SERIE NORMAL PARA ESGOTO PREDIAL</t>
  </si>
  <si>
    <t>12.17. 89783 JUNÇÃO SIMPLES, PVC, SERIE NORMAL, ESGOTO PREDIAL, DN 40 MM, JUNTA SOLDÁVEL, FORNECIDO E INSTALADO EM RAMAL DE DESCARGA OU RAMAL DE ESGOTO SANITÁRIO. AF_08/2022 (UN)</t>
  </si>
  <si>
    <t>00003666</t>
  </si>
  <si>
    <t>JUNCAO SIMPLES, PVC, 45 GRAUS, DN 40 X 40 MM, SERIE NORMAL PARA ESGOTO PREDIAL</t>
  </si>
  <si>
    <t>12.18. 89797 JUNÇÃO SIMPLES, PVC, SERIE NORMAL, ESGOTO PREDIAL, DN 100 X 100 MM, JUNTA ELÁSTICA, FORNECIDO E INSTALADO EM RAMAL DE DESCARGA OU RAMAL DE ESGOTO SANITÁRIO. AF_08/2022 (UN)</t>
  </si>
  <si>
    <t>00003670</t>
  </si>
  <si>
    <t>JUNCAO SIMPLES, PVC, 45 GRAUS, DN 100 X 100 MM, SERIE NORMAL PARA ESGOTO PREDIAL</t>
  </si>
  <si>
    <t>12.19. 89753 LUVA SIMPLES, PVC, SERIE NORMAL, ESGOTO PREDIAL, DN 50 MM, JUNTA ELÁSTICA, FORNECIDO E INSTALADO EM RAMAL DE DESCARGA OU RAMAL DE ESGOTO SANITÁRIO. AF_08/2022 (UN)</t>
  </si>
  <si>
    <t>00003875</t>
  </si>
  <si>
    <t>LUVA SIMPLES, PVC, SOLDAVEL, DN 50 MM, SERIE NORMAL, PARA ESGOTO PREDIAL</t>
  </si>
  <si>
    <t>12.20. 89774 LUVA SIMPLES, PVC, SERIE NORMAL, ESGOTO PREDIAL, DN 75 MM, JUNTA ELÁSTICA, FORNECIDO E INSTALADO EM RAMAL DE DESCARGA OU RAMAL DE ESGOTO SANITÁRIO. AF_08/2022 (UN)</t>
  </si>
  <si>
    <t>00003898</t>
  </si>
  <si>
    <t>LUVA SIMPLES, PVC, SOLDAVEL, DN 75 MM, SERIE NORMAL, PARA ESGOTO PREDIAL</t>
  </si>
  <si>
    <t>12.21. 89778 LUVA SIMPLES, PVC, SERIE NORMAL, ESGOTO PREDIAL, DN 100 MM, JUNTA ELÁSTICA, FORNECIDO E INSTALADO EM RAMAL DE DESCARGA OU RAMAL DE ESGOTO SANITÁRIO. AF_08/2022 (UN)</t>
  </si>
  <si>
    <t>00003899</t>
  </si>
  <si>
    <t>LUVA SIMPLES, PVC, SOLDAVEL, DN 100 MM, SERIE NORMAL, PARA ESGOTO PREDIAL</t>
  </si>
  <si>
    <t>12.22. 104348 TERMINAL DE VENTILAÇÃO, PVC, SÉRIE NORMAL, ESGOTO PREDIAL, DN 50 MM, JUNTA SOLDÁVEL, FORNECIDO E INSTALADO EM PRUMADA DE ESGOTO SANITÁRIO OU VENTILAÇÃO. AF_08/2022 (UN)</t>
  </si>
  <si>
    <t>00039319</t>
  </si>
  <si>
    <t>TERMINAL DE VENTILACAO, 50 MM, SERIE NORMAL, ESGOTO PREDIAL</t>
  </si>
  <si>
    <t>12.23. C2350 TÊ PVC BRANCO C/REDUÇÃO P/ESGOTO D=75X50mm (3"X2") (UN)</t>
  </si>
  <si>
    <t>I0026</t>
  </si>
  <si>
    <t>ADESIVO PARA TUBO DE PVC RIGIDO</t>
  </si>
  <si>
    <t>I1888</t>
  </si>
  <si>
    <t>SOLUÇÃO LIMPADORA PARA PVC RIGIDO</t>
  </si>
  <si>
    <t>I2011</t>
  </si>
  <si>
    <t>TE PVC REDUÇÃO ESGOTO DE 75X50MM</t>
  </si>
  <si>
    <t>I0043</t>
  </si>
  <si>
    <t>AJUDANTE DE ENCANADOR</t>
  </si>
  <si>
    <t>I2320</t>
  </si>
  <si>
    <t>ENCANADOR</t>
  </si>
  <si>
    <t>12.24. 89796 TE, PVC, SERIE NORMAL, ESGOTO PREDIAL, DN 100 X 100 MM, JUNTA ELÁSTICA, FORNECIDO E INSTALADO EM RAMAL DE DESCARGA OU RAMAL DE ESGOTO SANITÁRIO. AF_08/2022 (UN)</t>
  </si>
  <si>
    <t>00007091</t>
  </si>
  <si>
    <t>TE SANITARIO, PVC, DN 100 X 100 MM, SERIE NORMAL, PARA ESGOTO PREDIAL</t>
  </si>
  <si>
    <t>12.25. 98087 TANQUE SÉPTICO RETANGULAR, EM ALVENARIA COM BLOCOS DE CONCRETO, DIMENSÕES INTERNAS: 1,6 X 4,6 X H=2,4 M, VOLUME ÚTIL: 14720 L (PARA 105 CONTRIBUINTES). AF_12/2020 (UN)</t>
  </si>
  <si>
    <t>5679</t>
  </si>
  <si>
    <t>RETROESCAVADEIRA SOBRE RODAS COM CARREGADEIRA, TRAÇÃO 4X4, POTÊNCIA LÍQ. 88 HP, CAÇAMBA CARREG. CAP. MÍN. 1 M3, CAÇAMBA RETRO CAP. 0,26 M3, PESO OPERACIONAL MÍN. 6.674 KG, PROFUNDIDADE ESCAVAÇÃO MÁX. 4,37 M - CHI DIURNO. AF_06/2014</t>
  </si>
  <si>
    <t>5678</t>
  </si>
  <si>
    <t>RETROESCAVADEIRA SOBRE RODAS COM CARREGADEIRA, TRAÇÃO 4X4, POTÊNCIA LÍQ. 88 HP, CAÇAMBA CARREG. CAP. MÍN. 1 M3, CAÇAMBA RETRO CAP. 0,26 M3, PESO OPERACIONAL MÍN. 6.674 KG, PROFUNDIDADE ESCAVAÇÃO MÁX. 4,37 M - CHP DIURNO. AF_06/2014</t>
  </si>
  <si>
    <t>00025067</t>
  </si>
  <si>
    <t>BLOCO DE CONCRETO ESTRUTURAL 19 X 19 X 39 CM, FBK 4,5 MPA (NBR 6136)</t>
  </si>
  <si>
    <t>00000660</t>
  </si>
  <si>
    <t>CANALETA DE CONCRETO 19 X 19 X 19 CM (CLASSE C - NBR 6136)</t>
  </si>
  <si>
    <t>00005069</t>
  </si>
  <si>
    <t>PREGO DE ACO POLIDO COM CABECA 17 X 27 (2 1/2 X 11)</t>
  </si>
  <si>
    <t>00004517</t>
  </si>
  <si>
    <t>SARRAFO *2,5 X 7,5* CM EM PINUS, MISTA OU EQUIVALENTE DA REGIAO - BRUTA</t>
  </si>
  <si>
    <t>00006193</t>
  </si>
  <si>
    <t>TABUA NAO APARELHADA *2,5 X 20* CM, EM MACARANDUBA/MASSARANDUBA, ANGELIM OU EQUIVALENTE DA REGIAO - BRUTA</t>
  </si>
  <si>
    <t>88628</t>
  </si>
  <si>
    <t>ARGAMASSA TRAÇO 1:3 (EM VOLUME DE CIMENTO E AREIA MÉDIA ÚMIDA), PREPARO MECÂNICO COM BETONEIRA 400 L. AF_08/2019</t>
  </si>
  <si>
    <t>87316</t>
  </si>
  <si>
    <t>ARGAMASSA TRAÇO 1:4 (EM VOLUME DE CIMENTO E AREIA GROSSA ÚMIDA) PARA CHAPISCO CONVENCIONAL, PREPARO MECÂNICO COM BETONEIRA 400 L. AF_08/2019</t>
  </si>
  <si>
    <t>89998</t>
  </si>
  <si>
    <t>ARMAÇÃO DE CINTA DE ALVENARIA ESTRUTURAL; DIÂMETRO DE 10,0 MM. AF_09/2021</t>
  </si>
  <si>
    <t>92767</t>
  </si>
  <si>
    <t>ARMAÇÃO DE LAJE DE ESTRUTURA CONVENCIONAL DE CONCRETO ARMADO UTILIZANDO AÇO CA-60 DE 4,2 MM - MONTAGEM. AF_06/2022</t>
  </si>
  <si>
    <t>89996</t>
  </si>
  <si>
    <t>ARMAÇÃO VERTICAL DE ALVENARIA ESTRUTURAL; DIÂMETRO DE 10,0 MM. AF_09/2021</t>
  </si>
  <si>
    <t>94970</t>
  </si>
  <si>
    <t>CONCRETO FCK = 20MPA, TRAÇO 1:2,7:3 (EM MASSA SECA DE CIMENTO/ AREIA MÉDIA/ BRITA 1) - PREPARO MECÂNICO COM BETONEIRA 600 L. AF_05/2021</t>
  </si>
  <si>
    <t>89995</t>
  </si>
  <si>
    <t>GRAUTEAMENTO DE CINTA SUPERIOR OU DE VERGA EM ALVENARIA ESTRUTURAL. AF_09/2021</t>
  </si>
  <si>
    <t>89993</t>
  </si>
  <si>
    <t>GRAUTEAMENTO VERTICAL EM ALVENARIA ESTRUTURAL. AF_09/2021</t>
  </si>
  <si>
    <t>97735</t>
  </si>
  <si>
    <t>PEÇA RETANGULAR PRÉ-MOLDADA, VOLUME DE CONCRETO DE 30 A 100 LITROS, TAXA DE AÇO APROXIMADA DE 30KG/M³. AF_03/2024</t>
  </si>
  <si>
    <t>101624</t>
  </si>
  <si>
    <t>PREPARO DE FUNDO DE VALA COM LARGURA MAIOR OU IGUAL A 1,5 M E MENOR QUE 2,5 M, COM CAMADA DE BRITA, LANÇAMENTO MECANIZADO. AF_08/2020</t>
  </si>
  <si>
    <t>12.26. 98093 FILTRO ANAERÓBIO RETANGULAR, EM ALVENARIA COM BLOCOS DE CONCRETO, DIMENSÕES INTERNAS: 1,6 X 5,6 X H=1,67 M, VOLUME ÚTIL: 10752 L (PARA 103 CONTRIBUINTES). AF_12/2020 (UN)</t>
  </si>
  <si>
    <t>00004720</t>
  </si>
  <si>
    <t>PEDRA BRITADA N. 0, OU PEDRISCO (4,8 A 9,5 MM) POSTO PEDREIRA/FORNECEDOR, SEM FRETE</t>
  </si>
  <si>
    <t>12.27. 98101 SUMIDOURO RETANGULAR, EM ALVENARIA COM BLOCOS DE CONCRETO, DIMENSÕES INTERNAS: 1,6 X 5,8 X H=3,0 M, ÁREA DE INFILTRAÇÃO: 50 M² (PARA 20 CONTRIBUINTES). . AF_12/2020 (UN)</t>
  </si>
  <si>
    <t>100475</t>
  </si>
  <si>
    <t>ARGAMASSA TRAÇO 1:3 (EM VOLUME DE CIMENTO E AREIA MÉDIA ÚMIDA) COM ADIÇÃO DE IMPERMEABILIZANTE, PREPARO MECÂNICO COM BETONEIRA 400 L. AF_08/2019</t>
  </si>
  <si>
    <t>101625</t>
  </si>
  <si>
    <t>PREPARO DE FUNDO DE VALA COM LARGURA MAIOR OU IGUAL A 1,5 M E MENOR QUE 2,5 M, COM CAMADA DE AREIA, LANÇAMENTO MECANIZADO. AF_08/2020</t>
  </si>
  <si>
    <t>13.1. 231085 Ponto de gás p/ split até 30.000 BTU's (10m) (pt)</t>
  </si>
  <si>
    <t>E00726</t>
  </si>
  <si>
    <t>Cabo "PP" 4x2,5mm Material</t>
  </si>
  <si>
    <t>E00727</t>
  </si>
  <si>
    <t>Tubo de cobre de 3/8" Material</t>
  </si>
  <si>
    <t>E00728</t>
  </si>
  <si>
    <t>Tubo de cobre de 5/8" Material</t>
  </si>
  <si>
    <t>H00373</t>
  </si>
  <si>
    <t>Tubo de polietileno 3/8" Material</t>
  </si>
  <si>
    <t>H00374</t>
  </si>
  <si>
    <t>Tubo de polietileno 5/8" Material</t>
  </si>
  <si>
    <t>280021</t>
  </si>
  <si>
    <t>MONTADOR ELETROMECÂNICO COM ENCARGOS COMPLEMENTARES</t>
  </si>
  <si>
    <t>13.2. 231084 Ponto de dreno p/ split (10m) (pt)</t>
  </si>
  <si>
    <t>H00093</t>
  </si>
  <si>
    <t>Joelho/Cotovelo 90o em PVC - JS - 25mm-LH Material</t>
  </si>
  <si>
    <t>H00006</t>
  </si>
  <si>
    <t>Tubo em PVC - JS - 25mm (LH) Material</t>
  </si>
  <si>
    <t>14.1. 190303 Bacia sifonada - PCD (un)</t>
  </si>
  <si>
    <t>H00392</t>
  </si>
  <si>
    <t>Assento sanitário p/ PCD Material</t>
  </si>
  <si>
    <t>H00391</t>
  </si>
  <si>
    <t>Bacia sanitária p/PCD Material</t>
  </si>
  <si>
    <t>H00023</t>
  </si>
  <si>
    <t>Bolsa plastica (vaso sanitario) Material</t>
  </si>
  <si>
    <t>H00042</t>
  </si>
  <si>
    <t>Parafuso niquelado para loucas sanitarias Material</t>
  </si>
  <si>
    <t>H00025</t>
  </si>
  <si>
    <t>Tubo de ligacao em PVC c/ canopla (LS) Material</t>
  </si>
  <si>
    <t>280008</t>
  </si>
  <si>
    <t>280016</t>
  </si>
  <si>
    <t>14.2. 190304 Lavatório de louça s/ coluna (incl. torn.sifão e válvula )-PCD (un)</t>
  </si>
  <si>
    <t>H00055</t>
  </si>
  <si>
    <t>Fita de vedacao Material</t>
  </si>
  <si>
    <t>H00393</t>
  </si>
  <si>
    <t>Lavatório PCD s/ coluna Material</t>
  </si>
  <si>
    <t>H00032</t>
  </si>
  <si>
    <t>Sifao metalico de 1 1/2 " Material</t>
  </si>
  <si>
    <t>H00056</t>
  </si>
  <si>
    <t>Torneira metalica p/ lavatorio de 1/2" Material</t>
  </si>
  <si>
    <t>H00028</t>
  </si>
  <si>
    <t>Valv. p/ lavat. d = 1" - cromada Material</t>
  </si>
  <si>
    <t>14.3. 86938 CUBA DE EMBUTIR OVAL EM LOUÇA BRANCA, 35 X 50CM OU EQUIVALENTE, INCLUSO VÁLVULA E SIFÃO TIPO GARRAFA EM METAL CROMADO - FORNECIMENTO E INSTALAÇÃO. AF_01/2020 (UN)</t>
  </si>
  <si>
    <t>86901</t>
  </si>
  <si>
    <t>CUBA DE EMBUTIR OVAL EM LOUÇA BRANCA, 35 X 50CM OU EQUIVALENTE - FORNECIMENTO E INSTALAÇÃO. AF_01/2020</t>
  </si>
  <si>
    <t>86881</t>
  </si>
  <si>
    <t>SIFÃO DO TIPO GARRAFA EM METAL CROMADO 1 X 1.1/2" - FORNECIMENTO E INSTALAÇÃO. AF_01/2020</t>
  </si>
  <si>
    <t>86877</t>
  </si>
  <si>
    <t>VÁLVULA EM METAL CROMADO 1.1/2" X 1.1/2" PARA TANQUE OU LAVATÓRIO, COM OU SEM LADRÃO - FORNECIMENTO E INSTALAÇÃO. AF_01/2020</t>
  </si>
  <si>
    <t>14.4. 191517 Torneira de metal cromada de 1/2" ou 3/4" p/ lavatório (un)</t>
  </si>
  <si>
    <t>H00438</t>
  </si>
  <si>
    <t>Torneira de metal cromada de 1/2" ou 3/4" p/ lavatório Material</t>
  </si>
  <si>
    <t>14.5. 95544 PAPELEIRA DE PAREDE EM METAL CROMADO SEM TAMPA, INCLUSO FIXAÇÃO. AF_01/2020 (UN)</t>
  </si>
  <si>
    <t>00011703</t>
  </si>
  <si>
    <t>PAPELEIRA DE PAREDE EM METAL CROMADO SEM TAMPA</t>
  </si>
  <si>
    <t>14.6. 95547 SABONETEIRA PLASTICA TIPO DISPENSER PARA SABONETE LIQUIDO COM RESERVATORIO 800 A 1500 ML, INCLUSO FIXAÇÃO. AF_01/2020 (UN)</t>
  </si>
  <si>
    <t>00011758</t>
  </si>
  <si>
    <t>SABONETEIRA PLASTICA TIPO DISPENSER PARA SABONETE LIQUIDO COM RESERVATORIO 800 A 1500 ML</t>
  </si>
  <si>
    <t>14.7. 00037399 CABIDE/GANCHO DE BANHEIRO SIMPLES EM METAL CROMADO (UN)</t>
  </si>
  <si>
    <t>14.8. 00037400 PAPELEIRA PLASTICA TIPO DISPENSER PARA PAPEL HIGIENICO ROLAO (UN)</t>
  </si>
  <si>
    <t>14.9. 190691 Ducha higienica cromada (un)</t>
  </si>
  <si>
    <t>H00051</t>
  </si>
  <si>
    <t>Ducha higienica cromada Material</t>
  </si>
  <si>
    <t>14.10. 100868 BARRA DE APOIO RETA, EM ACO INOX POLIDO, COMPRIMENTO 80 CM, FIXADA NA PAREDE - FORNECIMENTO E INSTALAÇÃO. AF_01/2020 (UN)</t>
  </si>
  <si>
    <t>00036081</t>
  </si>
  <si>
    <t>BARRA DE APOIO RETA, EM ACO INOX POLIDO, COMPRIMENTO 80CM, DIAMETRO MINIMO 3 CM</t>
  </si>
  <si>
    <t>00004351</t>
  </si>
  <si>
    <t>PARAFUSO NIQUELADO 3 1/2" COM ACABAMENTO CROMADO PARA FIXAR PECA SANITARIA, INCLUI PORCA CEGA, ARRUELA E BUCHA DE NYLON TAMANHO S-8</t>
  </si>
  <si>
    <t>14.11. 100871 BARRA DE APOIO RETA, EM ALUMINIO, COMPRIMENTO 70 CM, FIXADA NA PAREDE - FORNECIMENTO E INSTALAÇÃO. AF_01/2020 (UN)</t>
  </si>
  <si>
    <t>00036220</t>
  </si>
  <si>
    <t>BARRA DE APOIO RETA, EM ALUMINIO, COMPRIMENTO 70CM, DIAMETRO MINIMO 3 CM</t>
  </si>
  <si>
    <t>14.12. S13110 Barra de apoio, reta, fixa, em aço inox, l=40cm, d=1 1/4", Jackwal ou similar (un)</t>
  </si>
  <si>
    <t>I02062</t>
  </si>
  <si>
    <t>Barra de apoio, reta, fixa, em aço inox, l=40cm, d=1 1/4" - Jackwal ou similar</t>
  </si>
  <si>
    <t>14.13. C0796 CHUVEIRO ELÉTRICO AUTOMÁTICO 220V-2800/4400W (INSTALADO) (UN)</t>
  </si>
  <si>
    <t>I0795</t>
  </si>
  <si>
    <t>CHUVEIRO ELETRICO 220V/2500W</t>
  </si>
  <si>
    <t>I2191</t>
  </si>
  <si>
    <t>TUBO DE LIGAÇÃO CROMADO COM CANOPLA 1/2' P/CHUV</t>
  </si>
  <si>
    <t>I0042</t>
  </si>
  <si>
    <t>AJUDANTE DE ELETRICISTA</t>
  </si>
  <si>
    <t>14.14. 190610 Bacia sifonada c/ cx. descarga acoplada ecológica com assento (un)</t>
  </si>
  <si>
    <t>H00022</t>
  </si>
  <si>
    <t>Assento plastico Material</t>
  </si>
  <si>
    <t>H00430</t>
  </si>
  <si>
    <t>Bacia sifonada c/ cx. descarga acoplada ecológica com assento Material</t>
  </si>
  <si>
    <t>15.1.1. 090065 Esquadria mad. e=3cm c/ caix. aduela e alizar (m²)</t>
  </si>
  <si>
    <t>D00097</t>
  </si>
  <si>
    <t>Alizar em madeira de lei Material</t>
  </si>
  <si>
    <t>D00096</t>
  </si>
  <si>
    <t>Caixilho em madeira de lei Material</t>
  </si>
  <si>
    <t>D00094</t>
  </si>
  <si>
    <t>Esquadria de madeira maciça Material</t>
  </si>
  <si>
    <t>280002</t>
  </si>
  <si>
    <t>15.2.1. 91338 PORTA DE ALUMÍNIO DE ABRIR COM LAMBRI, COM GUARNIÇÃO, FIXAÇÃO COM PARAFUSOS - FORNECIMENTO E INSTALAÇÃO. AF_12/2019 (M2)</t>
  </si>
  <si>
    <t>00007568</t>
  </si>
  <si>
    <t>BUCHA DE NYLON SEM ABA S10, COM PARAFUSO DE 6,10 X 65 MM EM ACO ZINCADO COM ROSCA SOBERBA, CABECA CHATA E FENDA PHILLIPS</t>
  </si>
  <si>
    <t>00036888</t>
  </si>
  <si>
    <t>GUARNICAO / MOLDURA / ARREMATE DE ACABAMENTO PARA ESQUADRIA, EM ALUMINIO PERFIL 25, ACABAMENTO ANODIZADO BRANCO OU BRILHANTE, PARA 1 FACE</t>
  </si>
  <si>
    <t>00004914</t>
  </si>
  <si>
    <t>PORTA DE ABRIR EM ALUMINIO COM LAMBRI HORIZONTAL/LAMINADA, ACABAMENTO ANODIZADO NATURAL, SEM GUARNICAO/ALIZAR/VISTA</t>
  </si>
  <si>
    <t>00000142</t>
  </si>
  <si>
    <t>SELANTE ELASTICO MONOCOMPONENTE A BASE DE POLIURETANO (PU) PARA JUNTAS DIVERSAS</t>
  </si>
  <si>
    <t>310ML</t>
  </si>
  <si>
    <t>15.3.1. 94573 JANELA DE ALUMÍNIO DE CORRER COM 4 FOLHAS PARA VIDROS (VIDROS INCLUSOS), COM BANDEIRA, BATENTE/ REQUADRO 6 A 14 CM, ACABAMENTO COM ACETATO OU BRILHANTE, FIXAÇÃO COM PARAFUSO, SEM GUARNIÇÃO/ ALIZAR, DIMENSÕES 150X120 CM, VEDAÇÃO COM SILICONE, EXCLUSIVE CONTRAMARCO - FORNECIMENTO E INSTALAÇÃO. AF_11/2024 (M2)</t>
  </si>
  <si>
    <t>00034364</t>
  </si>
  <si>
    <t>JANELA DE CORRER, EM ALUMINIO PERFIL 25, 120 X 150 CM (A X L), 4 FLS, BANDEIRA COM BASCULA, ACABAMENTO BRANCO OU BRILHANTE, BATENTE/REQUADRO DE 6 A 14 CM, COM VIDRO 4 MM, SEM GUARNICAO/ALIZAR</t>
  </si>
  <si>
    <t>00004377</t>
  </si>
  <si>
    <t>PARAFUSO DE ACO ZINCADO COM ROSCA SOBERBA, CABECA CHATA E FENDA SIMPLES, DIAMETRO 4,2 MM, COMPRIMENTO * 32 * MM</t>
  </si>
  <si>
    <t>00039961</t>
  </si>
  <si>
    <t>SILICONE ACETICO USO GERAL INCOLOR 280 G</t>
  </si>
  <si>
    <t>15.3.2. 94573 Balancim em 4 folhas de vidro (JA02 - 1,50 x 0,50m) (M2)</t>
  </si>
  <si>
    <t>16.1. 151285 Latex acrílica acetinada c/ massa e selador - interna e externa (m²)</t>
  </si>
  <si>
    <t>P00050</t>
  </si>
  <si>
    <t>Latex acrílica acetinada Material</t>
  </si>
  <si>
    <t>GL</t>
  </si>
  <si>
    <t>P00028</t>
  </si>
  <si>
    <t>Líquido selador acrilico Material</t>
  </si>
  <si>
    <t>P00007</t>
  </si>
  <si>
    <t>Lixa para parede Material</t>
  </si>
  <si>
    <t>P00022</t>
  </si>
  <si>
    <t>Massa acrílica Material</t>
  </si>
  <si>
    <t>280024</t>
  </si>
  <si>
    <t>PINTOR COM ENCARGOS COMPLEMENTARES</t>
  </si>
  <si>
    <t>16.2. 150301 Esmalte s/ parede c/ massa e selador (m²)</t>
  </si>
  <si>
    <t>P00027</t>
  </si>
  <si>
    <t>Aguarraz Material</t>
  </si>
  <si>
    <t>P00008</t>
  </si>
  <si>
    <t>Liquido selador p/ parede Material</t>
  </si>
  <si>
    <t>P00019</t>
  </si>
  <si>
    <t>Tinta esmalte Material</t>
  </si>
  <si>
    <t>16.3. 150301 Esmalte s/ parede c/ massa e selador, na cor azul frança (m²)</t>
  </si>
  <si>
    <t>17.1. 96486 FORRO EM RÉGUAS DE PVC, LISO, PARA AMBIENTES COMERCIAIS, INCLUSIVE ESTRUTURA BIDIRECIONAL DE FIXAÇÃO. AF_08/2023_PS (M2)</t>
  </si>
  <si>
    <t>00043131</t>
  </si>
  <si>
    <t>ARAME GALVANIZADO 6 BWG, D = 5,16 MM (0,157 KG/M), OU 8 BWG, D = 4,19 MM (0,101 KG/M), OU 10 BWG, D = 3,40 MM (0,0713 KG/M)</t>
  </si>
  <si>
    <t>00036225</t>
  </si>
  <si>
    <t>FORRO DE PVC LISO, BRANCO, REGUA DE 20 CM, ESPESSURA APROXIMADA DE 8 MM, COMPRIMENTO 6 M (SEM COLOCACAO)</t>
  </si>
  <si>
    <t>00039443</t>
  </si>
  <si>
    <t>PARAFUSO DRY WALL, EM ACO ZINCADO, CABECA LENTILHA E PONTA BROCA (LB), LARGURA 4,2 MM, COMPRIMENTO 13 MM</t>
  </si>
  <si>
    <t>00040547</t>
  </si>
  <si>
    <t>PARAFUSO ZINCADO, AUTOBROCANTE, FLANGEADO, 4,2 MM X 19 MM</t>
  </si>
  <si>
    <t>CENTO</t>
  </si>
  <si>
    <t>00040552</t>
  </si>
  <si>
    <t>PARAFUSO, AUTOATARRAXANTE, CABECA CHATA, FENDA SIMPLES, EM ACO ZINCADO, 1/4" (6,35 MM) X 25 MM</t>
  </si>
  <si>
    <t>00039430</t>
  </si>
  <si>
    <t>PENDURAL OU PRESILHA REGULADORA, EM ACO GALVANIZADO, COM CORPO, MOLA E REBITE, PARA PERFIL TIPO CANALETA DE ESTRUTURA EM FORROS DRYWALL</t>
  </si>
  <si>
    <t>00039427</t>
  </si>
  <si>
    <t>PERFIL CANALETA, FORMATO C, EM ACO ZINCADO, PARA ESTRUTURA FORRO DRYWALL, E = 0,5 MM, *46 X 18* (L X H), COMPRIMENTO 3 M</t>
  </si>
  <si>
    <t>88278</t>
  </si>
  <si>
    <t>MONTADOR DE ESTRUTURA METÁLICA COM ENCARGOS COMPLEMENTARES</t>
  </si>
  <si>
    <t>18.1. 071360 Estrutura metálica p/ cobertura - (Incl. pintura anti-corrosiva) (kg)</t>
  </si>
  <si>
    <t>D00414</t>
  </si>
  <si>
    <t>Perfil aço estrutural em "U" Material</t>
  </si>
  <si>
    <t>D00482</t>
  </si>
  <si>
    <t>Solda topo descendente chanfrada chapa/perfil/tubo aço conversor diesel Material</t>
  </si>
  <si>
    <t>280009</t>
  </si>
  <si>
    <t>AUXILIAR DE SERRALHEIRO COM ENCARGOS COMPLEMENTARES</t>
  </si>
  <si>
    <t>280025</t>
  </si>
  <si>
    <t>SERRALHEIRO COM ENCARGOS COMPLEMENTARES</t>
  </si>
  <si>
    <t>18.2. C1002 CUMEEIRA TERMOACÚSTICA (M)</t>
  </si>
  <si>
    <t>I0929</t>
  </si>
  <si>
    <t>CUMEEIRA TERMOACUSTICA</t>
  </si>
  <si>
    <t>I0047</t>
  </si>
  <si>
    <t>AJUDANTE DE TELHADISTA</t>
  </si>
  <si>
    <t>I2070</t>
  </si>
  <si>
    <t>TELHADISTA</t>
  </si>
  <si>
    <t>18.3. 071497 Cobertura -Telha termoacústica e=30mm chapa filme com isolamento poliisocianurato (PIR) (m²)</t>
  </si>
  <si>
    <t>D00416</t>
  </si>
  <si>
    <t>Acessórios de fixação (telha termoacústica) Material</t>
  </si>
  <si>
    <t>D00415</t>
  </si>
  <si>
    <t>Telha termoacústica e=30mm chapa filme com isolamento poliisocianurato (PIR) Material</t>
  </si>
  <si>
    <t>280028</t>
  </si>
  <si>
    <t>TELHADISTA COM ENCARGOS COMPLEMENTARES</t>
  </si>
  <si>
    <t>19.1. 241468 Placa de sinalização fotoluminoscente (un)</t>
  </si>
  <si>
    <t>D00467</t>
  </si>
  <si>
    <t>Placa de sinalização fotoluminoscente Material</t>
  </si>
  <si>
    <t>19.2. 241468 Placa de sinalização fotoluminoscente sinalização equipamento (E5) (un)</t>
  </si>
  <si>
    <t>19.3. 201507 Extintor de incêndio ABC - 6Kg (un)</t>
  </si>
  <si>
    <t>D00275</t>
  </si>
  <si>
    <t>Bucha / parafuso (médio) Material</t>
  </si>
  <si>
    <t>D00419</t>
  </si>
  <si>
    <t>Extintor de incêndio ABC - 6Kg Material</t>
  </si>
  <si>
    <t>20.1. 270220 Limpeza geral e entrega da obra (m²)</t>
  </si>
  <si>
    <t>20.2. 241318 Placa de inauguração em aço inox/letras bx. relevo- (40 x 30cm) (un)</t>
  </si>
  <si>
    <t>D00142</t>
  </si>
  <si>
    <t>Placa de inauguração em aço inox/letras bx. relevo- (40 x 30cm) Material</t>
  </si>
  <si>
    <t>20.3. 130495 Granito preto e=2cm (m²)</t>
  </si>
  <si>
    <t>D00345</t>
  </si>
  <si>
    <t>Argamassa AC-III Material</t>
  </si>
  <si>
    <t>A00029</t>
  </si>
  <si>
    <t>Granito p/ piso e=2cm (preto) Material</t>
  </si>
  <si>
    <t>VALOR (R$)</t>
  </si>
  <si>
    <t>Total parcela</t>
  </si>
  <si>
    <t xml:space="preserve">
</t>
  </si>
  <si>
    <t>COD</t>
  </si>
  <si>
    <t>%</t>
  </si>
  <si>
    <t>DESPESAS INDIRETAS</t>
  </si>
  <si>
    <t>AC</t>
  </si>
  <si>
    <t>TAXA DE RATEIO DA ADMINISTRAÇÃO CENTRAL</t>
  </si>
  <si>
    <t>G</t>
  </si>
  <si>
    <t>TAXA DE GARANTIA DO EMPREENDIMENTO</t>
  </si>
  <si>
    <t>S</t>
  </si>
  <si>
    <t>TAXA DE SEGURO</t>
  </si>
  <si>
    <t>R</t>
  </si>
  <si>
    <t>TAXA DE RISCO</t>
  </si>
  <si>
    <t>BONIFICAÇÃO</t>
  </si>
  <si>
    <t>DF</t>
  </si>
  <si>
    <t>TAXA DE DESPESAS FINANCEIRAS</t>
  </si>
  <si>
    <t>TAXA DE LUCRO</t>
  </si>
  <si>
    <t>I</t>
  </si>
  <si>
    <t>IMPOSTO</t>
  </si>
  <si>
    <t>PIS (GERALMENTE 0,65%)</t>
  </si>
  <si>
    <t>COFINS (GERALEMENTE 3,00%)</t>
  </si>
  <si>
    <t>ISS (lEGISLAÇÃO MUNICIPAL)</t>
  </si>
  <si>
    <t>CPRB (INSS)</t>
  </si>
  <si>
    <t>BDI = 29,84%</t>
  </si>
  <si>
    <t>HORISTA %</t>
  </si>
  <si>
    <t>MENSALISTA %</t>
  </si>
  <si>
    <t>A</t>
  </si>
  <si>
    <t>GRUPO A</t>
  </si>
  <si>
    <t>A1</t>
  </si>
  <si>
    <t xml:space="preserve">INSS </t>
  </si>
  <si>
    <t>A2</t>
  </si>
  <si>
    <t xml:space="preserve">SESI </t>
  </si>
  <si>
    <t>A3</t>
  </si>
  <si>
    <t xml:space="preserve">SENAI </t>
  </si>
  <si>
    <t>A4</t>
  </si>
  <si>
    <t xml:space="preserve">INCRA </t>
  </si>
  <si>
    <t>A5</t>
  </si>
  <si>
    <t xml:space="preserve">SEBRAE </t>
  </si>
  <si>
    <t>A6</t>
  </si>
  <si>
    <t xml:space="preserve">Salário Educação </t>
  </si>
  <si>
    <t>A7</t>
  </si>
  <si>
    <t xml:space="preserve">Seguro Contra Acidentes de Trabalho </t>
  </si>
  <si>
    <t>A8</t>
  </si>
  <si>
    <t xml:space="preserve">FGTS </t>
  </si>
  <si>
    <t>A9</t>
  </si>
  <si>
    <t xml:space="preserve">SECONCI </t>
  </si>
  <si>
    <t>B</t>
  </si>
  <si>
    <t>GRUPO B</t>
  </si>
  <si>
    <t>B1</t>
  </si>
  <si>
    <t xml:space="preserve">Repouso Semanal Remunerado </t>
  </si>
  <si>
    <t>B2</t>
  </si>
  <si>
    <t xml:space="preserve">Feriados </t>
  </si>
  <si>
    <t>B3</t>
  </si>
  <si>
    <t xml:space="preserve">Auxílio - Enfermidade </t>
  </si>
  <si>
    <t>B4</t>
  </si>
  <si>
    <t xml:space="preserve">13º Salário </t>
  </si>
  <si>
    <t>B5</t>
  </si>
  <si>
    <t xml:space="preserve">Licença Paternidade </t>
  </si>
  <si>
    <t>B6</t>
  </si>
  <si>
    <t xml:space="preserve">Faltas Justificadas </t>
  </si>
  <si>
    <t>B7</t>
  </si>
  <si>
    <t xml:space="preserve">Dias de Chuvas </t>
  </si>
  <si>
    <t>B8</t>
  </si>
  <si>
    <t xml:space="preserve">Auxílio Acidente de Trabalho </t>
  </si>
  <si>
    <t>B9</t>
  </si>
  <si>
    <t xml:space="preserve">Férias Gozadas </t>
  </si>
  <si>
    <t>B10</t>
  </si>
  <si>
    <t xml:space="preserve">Salário Maternidade </t>
  </si>
  <si>
    <t>C</t>
  </si>
  <si>
    <t>GRUPO C</t>
  </si>
  <si>
    <t>C1</t>
  </si>
  <si>
    <t xml:space="preserve">Aviso Prévio Indenizado </t>
  </si>
  <si>
    <t>C2</t>
  </si>
  <si>
    <t xml:space="preserve">Aviso Prévio Trabalhado </t>
  </si>
  <si>
    <t>C3</t>
  </si>
  <si>
    <t xml:space="preserve">Férias Indenizadas </t>
  </si>
  <si>
    <t>C4</t>
  </si>
  <si>
    <t xml:space="preserve">Depósito Rescisão Sem Justa Causa </t>
  </si>
  <si>
    <t>C5</t>
  </si>
  <si>
    <t xml:space="preserve">Indenização Adicional </t>
  </si>
  <si>
    <t>D</t>
  </si>
  <si>
    <t>GRUPO D</t>
  </si>
  <si>
    <t>D1</t>
  </si>
  <si>
    <t xml:space="preserve">Reincidência de Grupo A sobre Grupo B </t>
  </si>
  <si>
    <t>D2</t>
  </si>
  <si>
    <t xml:space="preserve">Reincidência de Grupo A sobre Aviso Prévio Trabalhado e Reincidência do FGTS sobre Aviso Prévio Indenizado </t>
  </si>
  <si>
    <t>A + B + C + D =</t>
  </si>
  <si>
    <t xml:space="preserve">Auxíl io - Enfermidade </t>
  </si>
  <si>
    <t xml:space="preserve">Auxíl io Acidente de Trabalho </t>
  </si>
  <si>
    <t>ITAPACURA INCORPORACOES E EMPREENDIMENTOS LTDA
CNPJ: 15.495.885/0001-14. Inscrição Estadual: 15.370.846-8. Inscrição Municipal: 8060239.
Rua Quarta, Cond. Parque da Floresta ICasa A 05 Sala A, nº361. Bairro Floresta.
CEP:68181-300. Itaituba–Pará. www.itapacura.com.br. Fone:(93)99125-0839</t>
  </si>
  <si>
    <t>CONCORRÊNCIA ELETRÔNICA Nº 003/2025 - CE</t>
  </si>
  <si>
    <t>FONTE: SINAPI/PA - 02/2025, SEDOP/PA - 02/2025, ORSE 12/2024, SEINFRA - 028, E PRÓPRIAS  (COM DESONERAÇÃO)</t>
  </si>
  <si>
    <t>BDI: 29,84%</t>
  </si>
  <si>
    <t>Representante da Empresa</t>
  </si>
  <si>
    <t>Responsavel Técnico</t>
  </si>
  <si>
    <t>Composições
Próprias</t>
  </si>
  <si>
    <t>QTD</t>
  </si>
  <si>
    <t>Representante da empresa</t>
  </si>
  <si>
    <t>Responsavel técnico</t>
  </si>
  <si>
    <t>CRONOGRAMA FÍSICO-FINANCEIRO</t>
  </si>
  <si>
    <t>30 DIAS</t>
  </si>
  <si>
    <t>60 DIAS</t>
  </si>
  <si>
    <t>90 DIAS</t>
  </si>
  <si>
    <t>120 DIAS</t>
  </si>
  <si>
    <t>150 DIAS</t>
  </si>
  <si>
    <t>180 DIAS</t>
  </si>
  <si>
    <t xml:space="preserve"> Responsável tecnico</t>
  </si>
  <si>
    <t>COMPOSIÇÃO DO BDI</t>
  </si>
  <si>
    <t>Nota: A taxa de BDI aplicada em nossa proposta foi calculada em estrita conformidade com as normas vigentes e as peculiaridasdes do regime do Simples Nacional. Fundamentação LC nº 123/2006 e alterações vigientes.</t>
  </si>
  <si>
    <t>TABELA DE ENCARGOS SOCIAIS</t>
  </si>
  <si>
    <t>Nota: Encargos Sociais elaborados com base na Lei LC nº 123/2006 e alterações vigentes dispensa as ME e EPP
do pagamento das contribuições do salário educação, Senai, Sesc, Sebrae, do encargo social das empresesas optantes pelo Simples Nacional.</t>
  </si>
  <si>
    <t>Representante da empresa                                                            Responsável tecnico</t>
  </si>
  <si>
    <t>LOTE II</t>
  </si>
  <si>
    <t>OBJETO:EXEC UÇÃO DE BLOCO PEDAGÓGICO COM QUATRO SALAS DE AULA E SANITÁRIOS MASCULINO E FEMININO NA ESCOLA E.M.E.F. MARIA LUIZA LIMA FONTENELLE</t>
  </si>
  <si>
    <t>LOCAL:  RUA UNIVERSITÁRIO, S/N, PRÓXIMO AO IFPA, BAIRRO: MARIA MADALENA</t>
  </si>
  <si>
    <t>PLANILHA ORÇAMENTÁRIA</t>
  </si>
  <si>
    <t>RELATÓRIO ANALÍTICO - COMPOSIÇÕES DE CUSTOS</t>
  </si>
  <si>
    <t>LOCAL: RUA UNIVERSITÁRIO, S/N, PRÓXIMO AO IFPA, BAIRRO: MARIA MADALENA</t>
  </si>
  <si>
    <t>OBJETO:EXECUÇÃO DE BLOCO PEDAGÓGICO COM QUATRO SALAS DE AULA E SANITÁRIOS MASCULINO E FEMININO NA ESCOLA E.M.E.F.  MARIA LUIZA LIMA FONTENELLE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</si>
</sst>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\R\$\ #,##0.00"/>
    <numFmt numFmtId="165" formatCode="#,##0.00000000"/>
    <numFmt numFmtId="166" formatCode="\R\$\ #,##0.0000"/>
    <numFmt numFmtId="167" formatCode="#,##0.00%"/>
    <numFmt numFmtId="168" formatCode="###,###,##0.00"/>
  </numFmts>
  <fonts count="17">
    <font>
      <sz val="11"/>
      <color theme="1"/>
      <name val="Calibri"/>
      <family val="2"/>
      <scheme val="minor"/>
    </font>
    <font>
      <b/>
      <sz val="7"/>
      <color rgb="FF000000"/>
      <name val="Arial"/>
      <family val="2"/>
    </font>
    <font>
      <sz val="9"/>
      <color rgb="FF000000"/>
      <name val="SansSerif"/>
      <family val="2"/>
    </font>
    <font>
      <b/>
      <sz val="8"/>
      <name val="Baskerville Old Face"/>
      <family val="1"/>
    </font>
    <font>
      <sz val="11"/>
      <color theme="1"/>
      <name val="Baskerville Old Face"/>
      <family val="1"/>
    </font>
    <font>
      <sz val="8"/>
      <name val="Baskerville Old Face"/>
      <family val="1"/>
    </font>
    <font>
      <sz val="11"/>
      <name val="Arial"/>
      <family val="2"/>
    </font>
    <font>
      <sz val="11"/>
      <color theme="1"/>
      <name val="Arial"/>
      <family val="2"/>
    </font>
    <font>
      <sz val="6"/>
      <color rgb="FF000000"/>
      <name val="Baskerville Old Face"/>
      <family val="1"/>
    </font>
    <font>
      <sz val="7"/>
      <color rgb="FF000000"/>
      <name val="Baskerville Old Face"/>
      <family val="1"/>
    </font>
    <font>
      <sz val="5"/>
      <color rgb="FF000000"/>
      <name val="Baskerville Old Face"/>
      <family val="1"/>
    </font>
    <font>
      <sz val="10"/>
      <color theme="1"/>
      <name val="Baskerville Old Face"/>
      <family val="1"/>
    </font>
    <font>
      <b/>
      <sz val="7"/>
      <color rgb="FF000000"/>
      <name val="Baskerville Old Face"/>
      <family val="1"/>
    </font>
    <font>
      <b/>
      <sz val="5"/>
      <color rgb="FF000000"/>
      <name val="Baskerville Old Face"/>
      <family val="1"/>
    </font>
    <font>
      <b/>
      <sz val="6"/>
      <color rgb="FF000000"/>
      <name val="Baskerville Old Face"/>
      <family val="1"/>
    </font>
    <font>
      <sz val="9"/>
      <color rgb="FF000000"/>
      <name val="Baskerville Old Face"/>
      <family val="1"/>
    </font>
    <font>
      <sz val="11"/>
      <name val="Baskerville Old Face"/>
      <family val="1"/>
    </font>
  </fonts>
  <fills count="10">
    <fill>
      <patternFill patternType="none"/>
    </fill>
    <fill>
      <patternFill patternType="gray125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2F2F2"/>
        <bgColor indexed="64"/>
      </patternFill>
    </fill>
  </fills>
  <borders count="2">
    <border>
      <left/>
      <right/>
      <top/>
      <bottom/>
      <diagonal/>
    </border>
    <border>
      <left/>
      <right/>
      <top/>
      <bottom/>
      <diagonal/>
    </border>
  </borders>
  <cellStyleXfs count="1">
    <xf numFmtId="0" fontId="0" fillId="0" borderId="0"/>
  </cellStyleXfs>
  <cellXfs count="112">
    <xf numFmtId="0" fontId="0" fillId="0" borderId="0" xfId="0"/>
    <xf numFmtId="0" fontId="0" fillId="3" borderId="0" xfId="0" applyFill="1" applyAlignment="1" applyProtection="1">
      <alignment wrapText="1"/>
      <protection locked="0"/>
    </xf>
    <xf numFmtId="0" fontId="3" fillId="6" borderId="1" xfId="0" applyFont="1" applyFill="1" applyBorder="1" applyAlignment="1" applyProtection="1">
      <alignment vertical="center" wrapText="1"/>
      <protection locked="0"/>
    </xf>
    <xf numFmtId="0" fontId="4" fillId="6" borderId="1" xfId="0" applyFont="1" applyFill="1" applyBorder="1"/>
    <xf numFmtId="0" fontId="0" fillId="0" borderId="1" xfId="0" applyBorder="1"/>
    <xf numFmtId="0" fontId="0" fillId="6" borderId="1" xfId="0" applyFill="1" applyBorder="1"/>
    <xf numFmtId="0" fontId="5" fillId="7" borderId="1" xfId="0" applyFont="1" applyFill="1" applyBorder="1"/>
    <xf numFmtId="0" fontId="5" fillId="6" borderId="1" xfId="0" applyFont="1" applyFill="1" applyBorder="1"/>
    <xf numFmtId="0" fontId="6" fillId="7" borderId="1" xfId="0" applyFont="1" applyFill="1" applyBorder="1"/>
    <xf numFmtId="0" fontId="7" fillId="7" borderId="1" xfId="0" applyFont="1" applyFill="1" applyBorder="1"/>
    <xf numFmtId="0" fontId="7" fillId="0" borderId="1" xfId="0" applyFont="1" applyBorder="1"/>
    <xf numFmtId="0" fontId="0" fillId="7" borderId="1" xfId="0" applyFill="1" applyBorder="1"/>
    <xf numFmtId="0" fontId="8" fillId="8" borderId="1" xfId="0" applyFont="1" applyFill="1" applyBorder="1" applyAlignment="1">
      <alignment horizontal="center" vertical="center" wrapText="1"/>
    </xf>
    <xf numFmtId="0" fontId="8" fillId="8" borderId="1" xfId="0" applyFont="1" applyFill="1" applyBorder="1" applyAlignment="1">
      <alignment horizontal="left" vertical="center" wrapText="1"/>
    </xf>
    <xf numFmtId="164" fontId="8" fillId="6" borderId="1" xfId="0" applyNumberFormat="1" applyFont="1" applyFill="1" applyBorder="1" applyAlignment="1">
      <alignment horizontal="right" vertical="center" wrapText="1"/>
    </xf>
    <xf numFmtId="4" fontId="9" fillId="8" borderId="1" xfId="0" applyNumberFormat="1" applyFont="1" applyFill="1" applyBorder="1" applyAlignment="1">
      <alignment horizontal="right" vertical="center" wrapText="1"/>
    </xf>
    <xf numFmtId="0" fontId="8" fillId="6" borderId="1" xfId="0" applyFont="1" applyFill="1" applyBorder="1" applyAlignment="1">
      <alignment horizontal="center" vertical="center" wrapText="1"/>
    </xf>
    <xf numFmtId="0" fontId="8" fillId="6" borderId="1" xfId="0" applyFont="1" applyFill="1" applyBorder="1" applyAlignment="1">
      <alignment horizontal="left" vertical="center" wrapText="1"/>
    </xf>
    <xf numFmtId="4" fontId="8" fillId="6" borderId="1" xfId="0" applyNumberFormat="1" applyFont="1" applyFill="1" applyBorder="1" applyAlignment="1">
      <alignment horizontal="right" vertical="center" wrapText="1"/>
    </xf>
    <xf numFmtId="0" fontId="4" fillId="8" borderId="1" xfId="0" applyFont="1" applyFill="1" applyBorder="1" applyAlignment="1" applyProtection="1">
      <alignment wrapText="1"/>
      <protection locked="0"/>
    </xf>
    <xf numFmtId="164" fontId="8" fillId="8" borderId="1" xfId="0" applyNumberFormat="1" applyFont="1" applyFill="1" applyBorder="1" applyAlignment="1">
      <alignment horizontal="right" vertical="center" wrapText="1"/>
    </xf>
    <xf numFmtId="0" fontId="4" fillId="0" borderId="0" xfId="0" applyFont="1"/>
    <xf numFmtId="0" fontId="11" fillId="0" borderId="1" xfId="0" applyFont="1" applyBorder="1" applyAlignment="1">
      <alignment horizontal="left" wrapText="1"/>
    </xf>
    <xf numFmtId="0" fontId="11" fillId="0" borderId="1" xfId="0" applyFont="1" applyBorder="1"/>
    <xf numFmtId="0" fontId="5" fillId="7" borderId="1" xfId="0" applyFont="1" applyFill="1" applyBorder="1" applyAlignment="1">
      <alignment wrapText="1"/>
    </xf>
    <xf numFmtId="0" fontId="13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justify" vertical="top" wrapText="1"/>
    </xf>
    <xf numFmtId="165" fontId="8" fillId="0" borderId="1" xfId="0" applyNumberFormat="1" applyFont="1" applyBorder="1" applyAlignment="1">
      <alignment horizontal="right" vertical="top" wrapText="1"/>
    </xf>
    <xf numFmtId="164" fontId="8" fillId="0" borderId="1" xfId="0" applyNumberFormat="1" applyFont="1" applyBorder="1" applyAlignment="1">
      <alignment horizontal="right" vertical="top" wrapText="1"/>
    </xf>
    <xf numFmtId="0" fontId="4" fillId="0" borderId="1" xfId="0" applyFont="1" applyBorder="1" applyAlignment="1" applyProtection="1">
      <alignment wrapText="1"/>
      <protection locked="0"/>
    </xf>
    <xf numFmtId="166" fontId="8" fillId="0" borderId="1" xfId="0" applyNumberFormat="1" applyFont="1" applyBorder="1" applyAlignment="1">
      <alignment horizontal="right" vertical="top" wrapText="1"/>
    </xf>
    <xf numFmtId="0" fontId="13" fillId="9" borderId="1" xfId="0" applyFont="1" applyFill="1" applyBorder="1" applyAlignment="1">
      <alignment horizontal="center" vertical="center" wrapText="1"/>
    </xf>
    <xf numFmtId="164" fontId="8" fillId="9" borderId="1" xfId="0" applyNumberFormat="1" applyFont="1" applyFill="1" applyBorder="1" applyAlignment="1">
      <alignment horizontal="right" vertical="top" wrapText="1"/>
    </xf>
    <xf numFmtId="164" fontId="13" fillId="9" borderId="1" xfId="0" applyNumberFormat="1" applyFont="1" applyFill="1" applyBorder="1" applyAlignment="1">
      <alignment horizontal="right" vertical="top" wrapText="1"/>
    </xf>
    <xf numFmtId="164" fontId="14" fillId="9" borderId="1" xfId="0" applyNumberFormat="1" applyFont="1" applyFill="1" applyBorder="1" applyAlignment="1">
      <alignment horizontal="right" vertical="center" wrapText="1"/>
    </xf>
    <xf numFmtId="166" fontId="8" fillId="9" borderId="1" xfId="0" applyNumberFormat="1" applyFont="1" applyFill="1" applyBorder="1" applyAlignment="1">
      <alignment horizontal="right" vertical="top" wrapText="1"/>
    </xf>
    <xf numFmtId="166" fontId="13" fillId="9" borderId="1" xfId="0" applyNumberFormat="1" applyFont="1" applyFill="1" applyBorder="1" applyAlignment="1">
      <alignment horizontal="right" vertical="top" wrapText="1"/>
    </xf>
    <xf numFmtId="0" fontId="0" fillId="9" borderId="0" xfId="0" applyFill="1"/>
    <xf numFmtId="0" fontId="11" fillId="6" borderId="1" xfId="0" applyFont="1" applyFill="1" applyBorder="1"/>
    <xf numFmtId="0" fontId="14" fillId="0" borderId="1" xfId="0" applyFont="1" applyBorder="1" applyAlignment="1">
      <alignment horizontal="right" vertical="center" wrapText="1"/>
    </xf>
    <xf numFmtId="0" fontId="6" fillId="6" borderId="1" xfId="0" applyFont="1" applyFill="1" applyBorder="1"/>
    <xf numFmtId="0" fontId="7" fillId="6" borderId="1" xfId="0" applyFont="1" applyFill="1" applyBorder="1"/>
    <xf numFmtId="0" fontId="5" fillId="6" borderId="1" xfId="0" applyFont="1" applyFill="1" applyBorder="1" applyAlignment="1">
      <alignment wrapText="1"/>
    </xf>
    <xf numFmtId="0" fontId="15" fillId="9" borderId="1" xfId="0" applyFont="1" applyFill="1" applyBorder="1" applyAlignment="1">
      <alignment horizontal="center" vertical="center" wrapText="1"/>
    </xf>
    <xf numFmtId="0" fontId="9" fillId="9" borderId="1" xfId="0" applyFont="1" applyFill="1" applyBorder="1" applyAlignment="1">
      <alignment horizontal="center" vertical="center" wrapText="1"/>
    </xf>
    <xf numFmtId="167" fontId="10" fillId="0" borderId="1" xfId="0" applyNumberFormat="1" applyFont="1" applyBorder="1" applyAlignment="1">
      <alignment horizontal="right" vertical="center" wrapText="1"/>
    </xf>
    <xf numFmtId="167" fontId="10" fillId="9" borderId="1" xfId="0" applyNumberFormat="1" applyFont="1" applyFill="1" applyBorder="1" applyAlignment="1">
      <alignment horizontal="right" vertical="center" wrapText="1"/>
    </xf>
    <xf numFmtId="164" fontId="9" fillId="0" borderId="1" xfId="0" applyNumberFormat="1" applyFont="1" applyBorder="1" applyAlignment="1">
      <alignment horizontal="right" vertical="center" wrapText="1"/>
    </xf>
    <xf numFmtId="164" fontId="9" fillId="9" borderId="1" xfId="0" applyNumberFormat="1" applyFont="1" applyFill="1" applyBorder="1" applyAlignment="1">
      <alignment horizontal="right" vertical="center" wrapText="1"/>
    </xf>
    <xf numFmtId="0" fontId="4" fillId="9" borderId="1" xfId="0" applyFont="1" applyFill="1" applyBorder="1" applyAlignment="1" applyProtection="1">
      <alignment wrapText="1"/>
      <protection locked="0"/>
    </xf>
    <xf numFmtId="0" fontId="16" fillId="6" borderId="1" xfId="0" applyFont="1" applyFill="1" applyBorder="1"/>
    <xf numFmtId="0" fontId="11" fillId="0" borderId="1" xfId="0" applyFont="1" applyBorder="1" applyAlignment="1">
      <alignment wrapText="1"/>
    </xf>
    <xf numFmtId="0" fontId="9" fillId="0" borderId="1" xfId="0" applyFont="1" applyBorder="1" applyAlignment="1">
      <alignment horizontal="left" vertical="top" wrapText="1"/>
    </xf>
    <xf numFmtId="4" fontId="9" fillId="9" borderId="1" xfId="0" applyNumberFormat="1" applyFont="1" applyFill="1" applyBorder="1" applyAlignment="1">
      <alignment horizontal="right" vertical="top" wrapText="1"/>
    </xf>
    <xf numFmtId="0" fontId="9" fillId="9" borderId="1" xfId="0" applyFont="1" applyFill="1" applyBorder="1" applyAlignment="1">
      <alignment horizontal="center" vertical="top" wrapText="1"/>
    </xf>
    <xf numFmtId="0" fontId="0" fillId="0" borderId="0" xfId="0" applyAlignment="1" applyProtection="1">
      <alignment wrapText="1"/>
      <protection locked="0"/>
    </xf>
    <xf numFmtId="0" fontId="9" fillId="0" borderId="1" xfId="0" applyFont="1" applyBorder="1" applyAlignment="1">
      <alignment vertical="center" wrapText="1"/>
    </xf>
    <xf numFmtId="0" fontId="9" fillId="9" borderId="1" xfId="0" applyFont="1" applyFill="1" applyBorder="1" applyAlignment="1">
      <alignment vertical="center" wrapText="1"/>
    </xf>
    <xf numFmtId="0" fontId="9" fillId="0" borderId="1" xfId="0" applyFont="1" applyBorder="1" applyAlignment="1">
      <alignment horizontal="right" vertical="center" wrapText="1"/>
    </xf>
    <xf numFmtId="0" fontId="15" fillId="0" borderId="1" xfId="0" applyFont="1" applyBorder="1" applyAlignment="1">
      <alignment vertical="center" wrapText="1"/>
    </xf>
    <xf numFmtId="0" fontId="15" fillId="9" borderId="1" xfId="0" applyFont="1" applyFill="1" applyBorder="1" applyAlignment="1">
      <alignment vertical="center" wrapText="1"/>
    </xf>
    <xf numFmtId="0" fontId="0" fillId="9" borderId="0" xfId="0" applyFill="1" applyAlignment="1" applyProtection="1">
      <alignment wrapText="1"/>
      <protection locked="0"/>
    </xf>
    <xf numFmtId="0" fontId="15" fillId="0" borderId="1" xfId="0" applyFont="1" applyBorder="1" applyAlignment="1">
      <alignment horizontal="right" vertical="center" wrapText="1"/>
    </xf>
    <xf numFmtId="0" fontId="9" fillId="0" borderId="1" xfId="0" applyFont="1" applyBorder="1" applyAlignment="1">
      <alignment horizontal="center" vertical="center" wrapText="1"/>
    </xf>
    <xf numFmtId="0" fontId="15" fillId="9" borderId="1" xfId="0" applyFont="1" applyFill="1" applyBorder="1" applyAlignment="1">
      <alignment horizontal="right" vertical="center" wrapText="1"/>
    </xf>
    <xf numFmtId="0" fontId="4" fillId="9" borderId="0" xfId="0" applyFont="1" applyFill="1"/>
    <xf numFmtId="0" fontId="5" fillId="0" borderId="1" xfId="0" applyFont="1" applyBorder="1"/>
    <xf numFmtId="0" fontId="3" fillId="0" borderId="1" xfId="0" applyFont="1" applyBorder="1" applyAlignment="1" applyProtection="1">
      <alignment vertical="center" wrapText="1"/>
      <protection locked="0"/>
    </xf>
    <xf numFmtId="0" fontId="4" fillId="0" borderId="1" xfId="0" applyFont="1" applyBorder="1"/>
    <xf numFmtId="0" fontId="6" fillId="0" borderId="1" xfId="0" applyFont="1" applyBorder="1"/>
    <xf numFmtId="0" fontId="10" fillId="8" borderId="1" xfId="0" applyFont="1" applyFill="1" applyBorder="1" applyAlignment="1">
      <alignment horizontal="right" vertical="center" wrapText="1"/>
    </xf>
    <xf numFmtId="0" fontId="8" fillId="6" borderId="1" xfId="0" applyFont="1" applyFill="1" applyBorder="1" applyAlignment="1">
      <alignment horizontal="left" vertical="center" wrapText="1"/>
    </xf>
    <xf numFmtId="0" fontId="5" fillId="7" borderId="1" xfId="0" applyFont="1" applyFill="1" applyBorder="1" applyAlignment="1">
      <alignment horizontal="left"/>
    </xf>
    <xf numFmtId="0" fontId="3" fillId="6" borderId="1" xfId="0" applyFont="1" applyFill="1" applyBorder="1" applyAlignment="1" applyProtection="1">
      <alignment horizontal="center" vertical="center" wrapText="1"/>
      <protection locked="0"/>
    </xf>
    <xf numFmtId="0" fontId="5" fillId="7" borderId="1" xfId="0" applyFont="1" applyFill="1" applyBorder="1" applyAlignment="1">
      <alignment horizontal="left" wrapText="1"/>
    </xf>
    <xf numFmtId="0" fontId="11" fillId="0" borderId="1" xfId="0" applyFont="1" applyBorder="1" applyAlignment="1">
      <alignment horizontal="center"/>
    </xf>
    <xf numFmtId="0" fontId="11" fillId="0" borderId="1" xfId="0" applyFont="1" applyBorder="1" applyAlignment="1">
      <alignment horizontal="left"/>
    </xf>
    <xf numFmtId="0" fontId="0" fillId="2" borderId="1" xfId="0" applyFill="1" applyBorder="1" applyAlignment="1" applyProtection="1">
      <alignment wrapText="1"/>
      <protection locked="0"/>
    </xf>
    <xf numFmtId="0" fontId="8" fillId="8" borderId="1" xfId="0" applyFont="1" applyFill="1" applyBorder="1" applyAlignment="1">
      <alignment horizontal="center" vertical="center" wrapText="1"/>
    </xf>
    <xf numFmtId="0" fontId="9" fillId="8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left"/>
    </xf>
    <xf numFmtId="0" fontId="3" fillId="0" borderId="1" xfId="0" applyFont="1" applyBorder="1" applyAlignment="1" applyProtection="1">
      <alignment horizontal="center" vertical="center" wrapText="1"/>
      <protection locked="0"/>
    </xf>
    <xf numFmtId="0" fontId="5" fillId="0" borderId="1" xfId="0" applyFont="1" applyBorder="1" applyAlignment="1">
      <alignment horizontal="left" wrapText="1"/>
    </xf>
    <xf numFmtId="0" fontId="13" fillId="0" borderId="1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right" vertical="top" wrapText="1"/>
    </xf>
    <xf numFmtId="0" fontId="14" fillId="0" borderId="1" xfId="0" applyFont="1" applyBorder="1" applyAlignment="1">
      <alignment horizontal="right" vertical="center" wrapText="1"/>
    </xf>
    <xf numFmtId="0" fontId="15" fillId="0" borderId="1" xfId="0" applyFont="1" applyBorder="1" applyAlignment="1">
      <alignment horizontal="left" vertical="top" wrapText="1"/>
    </xf>
    <xf numFmtId="0" fontId="12" fillId="0" borderId="1" xfId="0" applyFont="1" applyBorder="1" applyAlignment="1">
      <alignment horizontal="left" vertical="center" wrapText="1"/>
    </xf>
    <xf numFmtId="0" fontId="2" fillId="4" borderId="1" xfId="0" applyFont="1" applyFill="1" applyBorder="1" applyAlignment="1">
      <alignment horizontal="left" vertical="top" wrapText="1"/>
    </xf>
    <xf numFmtId="0" fontId="12" fillId="9" borderId="1" xfId="0" applyFont="1" applyFill="1" applyBorder="1" applyAlignment="1">
      <alignment horizontal="left" vertical="center" wrapText="1"/>
    </xf>
    <xf numFmtId="167" fontId="10" fillId="0" borderId="1" xfId="0" applyNumberFormat="1" applyFont="1" applyBorder="1" applyAlignment="1">
      <alignment horizontal="right" vertical="center" wrapText="1"/>
    </xf>
    <xf numFmtId="164" fontId="9" fillId="0" borderId="1" xfId="0" applyNumberFormat="1" applyFont="1" applyBorder="1" applyAlignment="1">
      <alignment horizontal="right" vertical="center" wrapText="1"/>
    </xf>
    <xf numFmtId="164" fontId="8" fillId="9" borderId="1" xfId="0" applyNumberFormat="1" applyFont="1" applyFill="1" applyBorder="1" applyAlignment="1">
      <alignment horizontal="right" vertical="center" wrapText="1"/>
    </xf>
    <xf numFmtId="164" fontId="9" fillId="9" borderId="1" xfId="0" applyNumberFormat="1" applyFont="1" applyFill="1" applyBorder="1" applyAlignment="1">
      <alignment horizontal="right" vertical="center" wrapText="1"/>
    </xf>
    <xf numFmtId="0" fontId="9" fillId="9" borderId="1" xfId="0" applyFont="1" applyFill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15" fillId="9" borderId="1" xfId="0" applyFont="1" applyFill="1" applyBorder="1" applyAlignment="1">
      <alignment horizontal="center" vertical="center" wrapText="1"/>
    </xf>
    <xf numFmtId="0" fontId="5" fillId="6" borderId="1" xfId="0" applyFont="1" applyFill="1" applyBorder="1" applyAlignment="1">
      <alignment horizontal="left" wrapText="1"/>
    </xf>
    <xf numFmtId="0" fontId="5" fillId="6" borderId="1" xfId="0" applyFont="1" applyFill="1" applyBorder="1" applyAlignment="1">
      <alignment horizontal="left"/>
    </xf>
    <xf numFmtId="0" fontId="11" fillId="0" borderId="1" xfId="0" applyFont="1" applyBorder="1" applyAlignment="1">
      <alignment horizontal="left" wrapText="1"/>
    </xf>
    <xf numFmtId="0" fontId="1" fillId="5" borderId="1" xfId="0" applyFont="1" applyFill="1" applyBorder="1" applyAlignment="1">
      <alignment horizontal="right" vertical="center" wrapText="1"/>
    </xf>
    <xf numFmtId="0" fontId="0" fillId="9" borderId="1" xfId="0" applyFill="1" applyBorder="1" applyAlignment="1" applyProtection="1">
      <alignment wrapText="1"/>
      <protection locked="0"/>
    </xf>
    <xf numFmtId="4" fontId="9" fillId="0" borderId="1" xfId="0" applyNumberFormat="1" applyFont="1" applyBorder="1" applyAlignment="1">
      <alignment horizontal="right" vertical="top" wrapText="1"/>
    </xf>
    <xf numFmtId="4" fontId="9" fillId="9" borderId="1" xfId="0" applyNumberFormat="1" applyFont="1" applyFill="1" applyBorder="1" applyAlignment="1">
      <alignment horizontal="right" vertical="top" wrapText="1"/>
    </xf>
    <xf numFmtId="0" fontId="9" fillId="0" borderId="1" xfId="0" applyFont="1" applyBorder="1" applyAlignment="1">
      <alignment horizontal="right" vertical="center" wrapText="1"/>
    </xf>
    <xf numFmtId="4" fontId="15" fillId="9" borderId="1" xfId="0" applyNumberFormat="1" applyFont="1" applyFill="1" applyBorder="1" applyAlignment="1">
      <alignment horizontal="right" vertical="center" wrapText="1"/>
    </xf>
    <xf numFmtId="168" fontId="9" fillId="0" borderId="1" xfId="0" applyNumberFormat="1" applyFont="1" applyBorder="1" applyAlignment="1">
      <alignment horizontal="right" vertical="top" wrapText="1"/>
    </xf>
    <xf numFmtId="4" fontId="15" fillId="0" borderId="1" xfId="0" applyNumberFormat="1" applyFont="1" applyBorder="1" applyAlignment="1">
      <alignment horizontal="right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9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right" vertical="center" wrapText="1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2F2F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image" Target="../media/image2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451172</xdr:colOff>
      <xdr:row>0</xdr:row>
      <xdr:rowOff>154995</xdr:rowOff>
    </xdr:from>
    <xdr:to>
      <xdr:col>2</xdr:col>
      <xdr:colOff>615461</xdr:colOff>
      <xdr:row>0</xdr:row>
      <xdr:rowOff>833918</xdr:rowOff>
    </xdr:to>
    <xdr:pic>
      <xdr:nvPicPr>
        <xdr:cNvPr id="3" name="Image 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750110" y="154995"/>
          <a:ext cx="674243" cy="67892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131082</xdr:colOff>
      <xdr:row>0</xdr:row>
      <xdr:rowOff>77774</xdr:rowOff>
    </xdr:from>
    <xdr:to>
      <xdr:col>1</xdr:col>
      <xdr:colOff>323850</xdr:colOff>
      <xdr:row>0</xdr:row>
      <xdr:rowOff>793749</xdr:rowOff>
    </xdr:to>
    <xdr:pic>
      <xdr:nvPicPr>
        <xdr:cNvPr id="4" name="Image 1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31082" y="77774"/>
          <a:ext cx="764268" cy="71597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222522</xdr:colOff>
      <xdr:row>0</xdr:row>
      <xdr:rowOff>77774</xdr:rowOff>
    </xdr:from>
    <xdr:to>
      <xdr:col>1</xdr:col>
      <xdr:colOff>1059180</xdr:colOff>
      <xdr:row>0</xdr:row>
      <xdr:rowOff>841511</xdr:rowOff>
    </xdr:to>
    <xdr:pic>
      <xdr:nvPicPr>
        <xdr:cNvPr id="4" name="Image 1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733062" y="77774"/>
          <a:ext cx="836658" cy="763737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36</xdr:row>
      <xdr:rowOff>0</xdr:rowOff>
    </xdr:from>
    <xdr:to>
      <xdr:col>1</xdr:col>
      <xdr:colOff>4386470</xdr:colOff>
      <xdr:row>37</xdr:row>
      <xdr:rowOff>6626</xdr:rowOff>
    </xdr:to>
    <xdr:pic>
      <xdr:nvPicPr>
        <xdr:cNvPr id="1610975980" name="Picture">
          <a:extLst>
            <a:ext uri="{FF2B5EF4-FFF2-40B4-BE49-F238E27FC236}">
              <a16:creationId xmlns:a16="http://schemas.microsoft.com/office/drawing/2014/main" id="{00000000-0008-0000-0300-0000EC8A0560}"/>
            </a:ext>
          </a:extLst>
        </xdr:cNvPr>
        <xdr:cNvPicPr/>
      </xdr:nvPicPr>
      <xdr:blipFill>
        <a:blip xmlns:r="http://schemas.openxmlformats.org/officeDocument/2006/relationships" r:embed="rId1"/>
        <a:srcRect/>
        <a:stretch>
          <a:fillRect r="2121"/>
        </a:stretch>
      </xdr:blipFill>
      <xdr:spPr>
        <a:xfrm>
          <a:off x="642730" y="7407965"/>
          <a:ext cx="4386470" cy="563218"/>
        </a:xfrm>
        <a:prstGeom prst="rect">
          <a:avLst/>
        </a:prstGeom>
      </xdr:spPr>
    </xdr:pic>
    <xdr:clientData/>
  </xdr:twoCellAnchor>
  <xdr:twoCellAnchor editAs="oneCell">
    <xdr:from>
      <xdr:col>0</xdr:col>
      <xdr:colOff>111204</xdr:colOff>
      <xdr:row>0</xdr:row>
      <xdr:rowOff>137410</xdr:rowOff>
    </xdr:from>
    <xdr:to>
      <xdr:col>1</xdr:col>
      <xdr:colOff>367086</xdr:colOff>
      <xdr:row>0</xdr:row>
      <xdr:rowOff>816333</xdr:rowOff>
    </xdr:to>
    <xdr:pic>
      <xdr:nvPicPr>
        <xdr:cNvPr id="5" name="Image 1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11204" y="137410"/>
          <a:ext cx="766422" cy="678923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111153</xdr:colOff>
      <xdr:row>0</xdr:row>
      <xdr:rowOff>95359</xdr:rowOff>
    </xdr:from>
    <xdr:to>
      <xdr:col>1</xdr:col>
      <xdr:colOff>386861</xdr:colOff>
      <xdr:row>0</xdr:row>
      <xdr:rowOff>826478</xdr:rowOff>
    </xdr:to>
    <xdr:pic>
      <xdr:nvPicPr>
        <xdr:cNvPr id="4" name="Image 1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11153" y="95359"/>
          <a:ext cx="786248" cy="73111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</sheetPr>
  <dimension ref="A1:K195"/>
  <sheetViews>
    <sheetView view="pageBreakPreview" topLeftCell="A169" zoomScale="130" zoomScaleNormal="130" zoomScaleSheetLayoutView="130" workbookViewId="0">
      <selection activeCell="K2" sqref="K2"/>
    </sheetView>
  </sheetViews>
  <sheetFormatPr defaultRowHeight="15"/>
  <cols>
    <col min="1" max="1" width="4.28515625" customWidth="1"/>
    <col min="2" max="2" width="7.42578125" customWidth="1"/>
    <col min="3" max="3" width="50.140625" customWidth="1"/>
    <col min="4" max="4" width="8.140625" bestFit="1" customWidth="1"/>
    <col min="5" max="5" width="3.85546875" bestFit="1" customWidth="1"/>
    <col min="6" max="6" width="5.5703125" bestFit="1" customWidth="1"/>
    <col min="7" max="8" width="7.5703125" bestFit="1" customWidth="1"/>
    <col min="9" max="9" width="8.42578125" bestFit="1" customWidth="1"/>
    <col min="10" max="10" width="9" bestFit="1" customWidth="1"/>
  </cols>
  <sheetData>
    <row r="1" spans="1:11" s="3" customFormat="1" ht="73.5" customHeight="1">
      <c r="A1" s="74" t="s">
        <v>1347</v>
      </c>
      <c r="B1" s="74"/>
      <c r="C1" s="74"/>
      <c r="D1" s="74"/>
      <c r="E1" s="74"/>
      <c r="F1" s="74"/>
      <c r="G1" s="74"/>
      <c r="H1" s="74"/>
      <c r="I1" s="74"/>
      <c r="J1" s="74"/>
      <c r="K1" s="2"/>
    </row>
    <row r="2" spans="1:11" s="10" customFormat="1" ht="14.25">
      <c r="A2" s="73" t="s">
        <v>1348</v>
      </c>
      <c r="B2" s="73"/>
      <c r="C2" s="73"/>
      <c r="D2" s="73"/>
      <c r="E2" s="73"/>
      <c r="F2" s="73"/>
      <c r="G2" s="73"/>
      <c r="H2" s="73"/>
      <c r="I2" s="73"/>
      <c r="J2" s="73"/>
    </row>
    <row r="3" spans="1:11" s="10" customFormat="1" ht="14.25">
      <c r="A3" s="73" t="s">
        <v>1370</v>
      </c>
      <c r="B3" s="73"/>
      <c r="C3" s="73"/>
      <c r="D3" s="73"/>
      <c r="E3" s="73"/>
      <c r="F3" s="73"/>
      <c r="G3" s="73"/>
      <c r="H3" s="73"/>
      <c r="I3" s="73"/>
      <c r="J3" s="73"/>
    </row>
    <row r="4" spans="1:11" s="10" customFormat="1" ht="14.25">
      <c r="A4" s="6" t="s">
        <v>1373</v>
      </c>
      <c r="B4" s="6"/>
      <c r="C4" s="6"/>
      <c r="D4" s="8"/>
      <c r="E4" s="9"/>
      <c r="F4" s="9"/>
      <c r="G4" s="9"/>
      <c r="H4" s="9"/>
      <c r="I4" s="9"/>
      <c r="J4" s="9"/>
    </row>
    <row r="5" spans="1:11" s="10" customFormat="1" ht="14.25">
      <c r="A5" s="6"/>
      <c r="B5" s="6"/>
      <c r="C5" s="67"/>
      <c r="D5" s="8"/>
      <c r="E5" s="9"/>
      <c r="F5" s="9"/>
      <c r="G5" s="9"/>
      <c r="H5" s="9"/>
      <c r="I5" s="9"/>
      <c r="J5" s="9"/>
    </row>
    <row r="6" spans="1:11" s="10" customFormat="1" ht="25.15" customHeight="1">
      <c r="A6" s="75" t="s">
        <v>1371</v>
      </c>
      <c r="B6" s="75"/>
      <c r="C6" s="75"/>
      <c r="D6" s="75"/>
      <c r="E6" s="75"/>
      <c r="F6" s="75"/>
      <c r="G6" s="75"/>
      <c r="H6" s="75"/>
      <c r="I6" s="75"/>
      <c r="J6" s="75"/>
    </row>
    <row r="7" spans="1:11" s="10" customFormat="1" ht="14.25">
      <c r="A7" s="6" t="s">
        <v>1372</v>
      </c>
      <c r="B7" s="6"/>
      <c r="C7" s="67"/>
      <c r="D7" s="8"/>
      <c r="E7" s="9"/>
      <c r="F7" s="9"/>
      <c r="G7" s="9"/>
      <c r="H7" s="9"/>
      <c r="I7" s="9"/>
      <c r="J7" s="9"/>
    </row>
    <row r="8" spans="1:11" s="10" customFormat="1" ht="14.25">
      <c r="A8" s="6" t="s">
        <v>1349</v>
      </c>
      <c r="B8" s="6"/>
      <c r="C8" s="67"/>
      <c r="D8" s="8"/>
      <c r="E8" s="9"/>
      <c r="F8" s="9"/>
      <c r="G8" s="9"/>
      <c r="H8" s="9"/>
      <c r="I8" s="9"/>
      <c r="J8" s="9"/>
    </row>
    <row r="9" spans="1:11" s="4" customFormat="1">
      <c r="A9" s="6" t="s">
        <v>1350</v>
      </c>
      <c r="B9" s="11"/>
      <c r="D9" s="11"/>
      <c r="E9" s="11"/>
      <c r="F9" s="11"/>
      <c r="G9" s="11"/>
      <c r="H9" s="11"/>
      <c r="I9" s="11"/>
      <c r="J9" s="11"/>
    </row>
    <row r="11" spans="1:11">
      <c r="A11" s="78"/>
      <c r="B11" s="78"/>
      <c r="C11" s="78"/>
      <c r="D11" s="78"/>
      <c r="E11" s="78"/>
      <c r="F11" s="78"/>
      <c r="G11" s="78"/>
      <c r="H11" s="78"/>
      <c r="I11" s="78"/>
      <c r="J11" s="78"/>
    </row>
    <row r="12" spans="1:11" ht="12" customHeight="1">
      <c r="A12" s="79" t="s">
        <v>0</v>
      </c>
      <c r="B12" s="79" t="s">
        <v>1</v>
      </c>
      <c r="C12" s="79" t="s">
        <v>2</v>
      </c>
      <c r="D12" s="79" t="s">
        <v>3</v>
      </c>
      <c r="E12" s="79" t="s">
        <v>4</v>
      </c>
      <c r="F12" s="79" t="s">
        <v>1354</v>
      </c>
      <c r="G12" s="79" t="s">
        <v>5</v>
      </c>
      <c r="H12" s="79"/>
      <c r="I12" s="79" t="s">
        <v>6</v>
      </c>
      <c r="J12" s="80" t="s">
        <v>7</v>
      </c>
    </row>
    <row r="13" spans="1:11" ht="9.9499999999999993" customHeight="1">
      <c r="A13" s="79"/>
      <c r="B13" s="79"/>
      <c r="C13" s="79"/>
      <c r="D13" s="79"/>
      <c r="E13" s="79"/>
      <c r="F13" s="79"/>
      <c r="G13" s="12" t="s">
        <v>8</v>
      </c>
      <c r="H13" s="12" t="s">
        <v>9</v>
      </c>
      <c r="I13" s="79"/>
      <c r="J13" s="80"/>
    </row>
    <row r="14" spans="1:11" ht="20.100000000000001" customHeight="1">
      <c r="A14" s="13" t="s">
        <v>10</v>
      </c>
      <c r="B14" s="72" t="s">
        <v>11</v>
      </c>
      <c r="C14" s="72"/>
      <c r="D14" s="72"/>
      <c r="E14" s="72"/>
      <c r="F14" s="72"/>
      <c r="G14" s="72">
        <f>ROUND(F15*G15,2)+ROUND(F16*G16,2)+ROUND(F17*G17,2)+ROUND(F18*G18,2)+ROUND(F19*G19,2)+ROUND(F20*G20,2)+ROUND(F21*G21,2)</f>
        <v>55554.92</v>
      </c>
      <c r="H14" s="72"/>
      <c r="I14" s="14">
        <f>ROUND(SUM(I15:I21),2)</f>
        <v>72133.679999999993</v>
      </c>
      <c r="J14" s="15">
        <f t="shared" ref="J14:J45" si="0">I14/VALOR_TOTAL*100</f>
        <v>8.8177074589904283</v>
      </c>
    </row>
    <row r="15" spans="1:11">
      <c r="A15" s="13" t="s">
        <v>12</v>
      </c>
      <c r="B15" s="16" t="s">
        <v>13</v>
      </c>
      <c r="C15" s="17" t="s">
        <v>14</v>
      </c>
      <c r="D15" s="16" t="s">
        <v>15</v>
      </c>
      <c r="E15" s="16" t="s">
        <v>16</v>
      </c>
      <c r="F15" s="18">
        <v>1</v>
      </c>
      <c r="G15" s="14">
        <v>5457.95</v>
      </c>
      <c r="H15" s="14">
        <f t="shared" ref="H15:H21" si="1">ROUND(G15*ROUND(1+(29.84/100),4),2)</f>
        <v>7086.6</v>
      </c>
      <c r="I15" s="14">
        <f t="shared" ref="I15:I21" si="2">ROUND(ROUND(F15,2)*ROUND(H15,2),2)</f>
        <v>7086.6</v>
      </c>
      <c r="J15" s="15">
        <f t="shared" si="0"/>
        <v>0.86627447371160848</v>
      </c>
    </row>
    <row r="16" spans="1:11" ht="16.5">
      <c r="A16" s="13" t="s">
        <v>17</v>
      </c>
      <c r="B16" s="16" t="s">
        <v>18</v>
      </c>
      <c r="C16" s="17" t="s">
        <v>19</v>
      </c>
      <c r="D16" s="16" t="s">
        <v>1353</v>
      </c>
      <c r="E16" s="16" t="s">
        <v>20</v>
      </c>
      <c r="F16" s="18">
        <v>4</v>
      </c>
      <c r="G16" s="14">
        <v>5025.53</v>
      </c>
      <c r="H16" s="14">
        <f t="shared" si="1"/>
        <v>6525.15</v>
      </c>
      <c r="I16" s="14">
        <f t="shared" si="2"/>
        <v>26100.6</v>
      </c>
      <c r="J16" s="15">
        <f t="shared" si="0"/>
        <v>3.1905686123891863</v>
      </c>
    </row>
    <row r="17" spans="1:10">
      <c r="A17" s="13" t="s">
        <v>21</v>
      </c>
      <c r="B17" s="16" t="s">
        <v>22</v>
      </c>
      <c r="C17" s="17" t="s">
        <v>23</v>
      </c>
      <c r="D17" s="16" t="s">
        <v>15</v>
      </c>
      <c r="E17" s="16" t="s">
        <v>24</v>
      </c>
      <c r="F17" s="18">
        <v>6.16</v>
      </c>
      <c r="G17" s="14">
        <v>137.19999999999999</v>
      </c>
      <c r="H17" s="14">
        <f t="shared" si="1"/>
        <v>178.14</v>
      </c>
      <c r="I17" s="14">
        <f t="shared" si="2"/>
        <v>1097.3399999999999</v>
      </c>
      <c r="J17" s="15">
        <f t="shared" si="0"/>
        <v>0.13414015620787068</v>
      </c>
    </row>
    <row r="18" spans="1:10">
      <c r="A18" s="13" t="s">
        <v>25</v>
      </c>
      <c r="B18" s="16" t="s">
        <v>26</v>
      </c>
      <c r="C18" s="17" t="s">
        <v>27</v>
      </c>
      <c r="D18" s="16" t="s">
        <v>15</v>
      </c>
      <c r="E18" s="16" t="s">
        <v>24</v>
      </c>
      <c r="F18" s="18">
        <v>391.48</v>
      </c>
      <c r="G18" s="14">
        <v>4.72</v>
      </c>
      <c r="H18" s="14">
        <f t="shared" si="1"/>
        <v>6.13</v>
      </c>
      <c r="I18" s="14">
        <f t="shared" si="2"/>
        <v>2399.77</v>
      </c>
      <c r="J18" s="15">
        <f t="shared" si="0"/>
        <v>0.29335075971254293</v>
      </c>
    </row>
    <row r="19" spans="1:10">
      <c r="A19" s="13" t="s">
        <v>28</v>
      </c>
      <c r="B19" s="16" t="s">
        <v>29</v>
      </c>
      <c r="C19" s="17" t="s">
        <v>30</v>
      </c>
      <c r="D19" s="16" t="s">
        <v>15</v>
      </c>
      <c r="E19" s="16" t="s">
        <v>24</v>
      </c>
      <c r="F19" s="18">
        <v>391.48</v>
      </c>
      <c r="G19" s="14">
        <v>5.0599999999999996</v>
      </c>
      <c r="H19" s="14">
        <f t="shared" si="1"/>
        <v>6.57</v>
      </c>
      <c r="I19" s="14">
        <f t="shared" si="2"/>
        <v>2572.02</v>
      </c>
      <c r="J19" s="15">
        <f t="shared" si="0"/>
        <v>0.31440680606718752</v>
      </c>
    </row>
    <row r="20" spans="1:10">
      <c r="A20" s="13" t="s">
        <v>31</v>
      </c>
      <c r="B20" s="16" t="s">
        <v>32</v>
      </c>
      <c r="C20" s="17" t="s">
        <v>33</v>
      </c>
      <c r="D20" s="16" t="s">
        <v>15</v>
      </c>
      <c r="E20" s="16" t="s">
        <v>24</v>
      </c>
      <c r="F20" s="18">
        <v>20</v>
      </c>
      <c r="G20" s="14">
        <v>414.13</v>
      </c>
      <c r="H20" s="14">
        <f t="shared" si="1"/>
        <v>537.71</v>
      </c>
      <c r="I20" s="14">
        <f t="shared" si="2"/>
        <v>10754.2</v>
      </c>
      <c r="J20" s="15">
        <f t="shared" si="0"/>
        <v>1.3146062914781955</v>
      </c>
    </row>
    <row r="21" spans="1:10">
      <c r="A21" s="13" t="s">
        <v>34</v>
      </c>
      <c r="B21" s="16" t="s">
        <v>35</v>
      </c>
      <c r="C21" s="17" t="s">
        <v>36</v>
      </c>
      <c r="D21" s="16" t="s">
        <v>37</v>
      </c>
      <c r="E21" s="16" t="s">
        <v>38</v>
      </c>
      <c r="F21" s="18">
        <v>241.44</v>
      </c>
      <c r="G21" s="14">
        <v>70.569999999999993</v>
      </c>
      <c r="H21" s="14">
        <f t="shared" si="1"/>
        <v>91.63</v>
      </c>
      <c r="I21" s="14">
        <f t="shared" si="2"/>
        <v>22123.15</v>
      </c>
      <c r="J21" s="15">
        <f t="shared" si="0"/>
        <v>2.7043603594238386</v>
      </c>
    </row>
    <row r="22" spans="1:10" ht="20.100000000000001" customHeight="1">
      <c r="A22" s="13" t="s">
        <v>39</v>
      </c>
      <c r="B22" s="72" t="s">
        <v>40</v>
      </c>
      <c r="C22" s="72"/>
      <c r="D22" s="72"/>
      <c r="E22" s="72"/>
      <c r="F22" s="72"/>
      <c r="G22" s="72">
        <f>ROUND(F23*G23,2)+ROUND(F24*G24,2)+ROUND(F25*G25,2)</f>
        <v>14490.48</v>
      </c>
      <c r="H22" s="72"/>
      <c r="I22" s="14">
        <f>ROUND(SUM(I23:I25),2)</f>
        <v>18814.18</v>
      </c>
      <c r="J22" s="15">
        <f t="shared" si="0"/>
        <v>2.2998679024942104</v>
      </c>
    </row>
    <row r="23" spans="1:10">
      <c r="A23" s="13" t="s">
        <v>41</v>
      </c>
      <c r="B23" s="16" t="s">
        <v>42</v>
      </c>
      <c r="C23" s="17" t="s">
        <v>43</v>
      </c>
      <c r="D23" s="16" t="s">
        <v>15</v>
      </c>
      <c r="E23" s="16" t="s">
        <v>44</v>
      </c>
      <c r="F23" s="18">
        <v>29.46</v>
      </c>
      <c r="G23" s="14">
        <v>75.489999999999995</v>
      </c>
      <c r="H23" s="14">
        <f>ROUND(G23*ROUND(1+(29.84/100),4),2)</f>
        <v>98.02</v>
      </c>
      <c r="I23" s="14">
        <f>ROUND(ROUND(F23,2)*ROUND(H23,2),2)</f>
        <v>2887.67</v>
      </c>
      <c r="J23" s="15">
        <f t="shared" si="0"/>
        <v>0.35299224021432007</v>
      </c>
    </row>
    <row r="24" spans="1:10">
      <c r="A24" s="13" t="s">
        <v>45</v>
      </c>
      <c r="B24" s="16" t="s">
        <v>46</v>
      </c>
      <c r="C24" s="17" t="s">
        <v>47</v>
      </c>
      <c r="D24" s="16" t="s">
        <v>15</v>
      </c>
      <c r="E24" s="16" t="s">
        <v>44</v>
      </c>
      <c r="F24" s="18">
        <v>20.62</v>
      </c>
      <c r="G24" s="14">
        <v>15.38</v>
      </c>
      <c r="H24" s="14">
        <f>ROUND(G24*ROUND(1+(29.84/100),4),2)</f>
        <v>19.97</v>
      </c>
      <c r="I24" s="14">
        <f>ROUND(ROUND(F24,2)*ROUND(H24,2),2)</f>
        <v>411.78</v>
      </c>
      <c r="J24" s="15">
        <f t="shared" si="0"/>
        <v>5.0336480510395125E-2</v>
      </c>
    </row>
    <row r="25" spans="1:10">
      <c r="A25" s="13" t="s">
        <v>48</v>
      </c>
      <c r="B25" s="16" t="s">
        <v>49</v>
      </c>
      <c r="C25" s="17" t="s">
        <v>50</v>
      </c>
      <c r="D25" s="16" t="s">
        <v>15</v>
      </c>
      <c r="E25" s="16" t="s">
        <v>44</v>
      </c>
      <c r="F25" s="18">
        <v>78.290000000000006</v>
      </c>
      <c r="G25" s="14">
        <v>152.63</v>
      </c>
      <c r="H25" s="14">
        <f>ROUND(G25*ROUND(1+(29.84/100),4),2)</f>
        <v>198.17</v>
      </c>
      <c r="I25" s="14">
        <f>ROUND(ROUND(F25,2)*ROUND(H25,2),2)</f>
        <v>15514.73</v>
      </c>
      <c r="J25" s="15">
        <f t="shared" si="0"/>
        <v>1.8965391817694948</v>
      </c>
    </row>
    <row r="26" spans="1:10" ht="20.100000000000001" customHeight="1">
      <c r="A26" s="13" t="s">
        <v>51</v>
      </c>
      <c r="B26" s="72" t="s">
        <v>52</v>
      </c>
      <c r="C26" s="72"/>
      <c r="D26" s="72"/>
      <c r="E26" s="72"/>
      <c r="F26" s="72"/>
      <c r="G26" s="72">
        <f>ROUND(F27*G27,2)+ROUND(F30*G30,2)</f>
        <v>0</v>
      </c>
      <c r="H26" s="72"/>
      <c r="I26" s="14">
        <f>ROUND(I27+I30,2)</f>
        <v>61018.04</v>
      </c>
      <c r="J26" s="15">
        <f t="shared" si="0"/>
        <v>7.4589183089089088</v>
      </c>
    </row>
    <row r="27" spans="1:10" ht="20.100000000000001" customHeight="1">
      <c r="A27" s="13" t="s">
        <v>53</v>
      </c>
      <c r="B27" s="72" t="s">
        <v>54</v>
      </c>
      <c r="C27" s="72"/>
      <c r="D27" s="72"/>
      <c r="E27" s="72"/>
      <c r="F27" s="72"/>
      <c r="G27" s="72">
        <f>ROUND(F28*G28,2)+ROUND(F29*G29,2)</f>
        <v>24330.02</v>
      </c>
      <c r="H27" s="72"/>
      <c r="I27" s="14">
        <f>ROUND(SUM(I28:I29),2)</f>
        <v>31590.1</v>
      </c>
      <c r="J27" s="15">
        <f t="shared" si="0"/>
        <v>3.8616116687829258</v>
      </c>
    </row>
    <row r="28" spans="1:10">
      <c r="A28" s="13" t="s">
        <v>55</v>
      </c>
      <c r="B28" s="16" t="s">
        <v>56</v>
      </c>
      <c r="C28" s="17" t="s">
        <v>57</v>
      </c>
      <c r="D28" s="16" t="s">
        <v>15</v>
      </c>
      <c r="E28" s="16" t="s">
        <v>44</v>
      </c>
      <c r="F28" s="18">
        <v>1.96</v>
      </c>
      <c r="G28" s="14">
        <v>747.39</v>
      </c>
      <c r="H28" s="14">
        <f>ROUND(G28*ROUND(1+(29.84/100),4),2)</f>
        <v>970.41</v>
      </c>
      <c r="I28" s="14">
        <f>ROUND(ROUND(F28,2)*ROUND(H28,2),2)</f>
        <v>1902</v>
      </c>
      <c r="J28" s="15">
        <f t="shared" si="0"/>
        <v>0.23250275858655484</v>
      </c>
    </row>
    <row r="29" spans="1:10">
      <c r="A29" s="13" t="s">
        <v>58</v>
      </c>
      <c r="B29" s="16" t="s">
        <v>59</v>
      </c>
      <c r="C29" s="17" t="s">
        <v>60</v>
      </c>
      <c r="D29" s="16" t="s">
        <v>15</v>
      </c>
      <c r="E29" s="16" t="s">
        <v>44</v>
      </c>
      <c r="F29" s="18">
        <v>7.89</v>
      </c>
      <c r="G29" s="14">
        <v>2897.99</v>
      </c>
      <c r="H29" s="14">
        <f>ROUND(G29*ROUND(1+(29.84/100),4),2)</f>
        <v>3762.75</v>
      </c>
      <c r="I29" s="14">
        <f>ROUND(ROUND(F29,2)*ROUND(H29,2),2)</f>
        <v>29688.1</v>
      </c>
      <c r="J29" s="15">
        <f t="shared" si="0"/>
        <v>3.6291089101963707</v>
      </c>
    </row>
    <row r="30" spans="1:10" ht="20.100000000000001" customHeight="1">
      <c r="A30" s="13" t="s">
        <v>61</v>
      </c>
      <c r="B30" s="72" t="s">
        <v>62</v>
      </c>
      <c r="C30" s="72"/>
      <c r="D30" s="72"/>
      <c r="E30" s="72"/>
      <c r="F30" s="72"/>
      <c r="G30" s="72">
        <f>ROUND(F31*G31,2)</f>
        <v>22664.78</v>
      </c>
      <c r="H30" s="72"/>
      <c r="I30" s="14">
        <f>ROUND(SUM(I31:I31),2)</f>
        <v>29427.94</v>
      </c>
      <c r="J30" s="15">
        <f t="shared" si="0"/>
        <v>3.597306640125983</v>
      </c>
    </row>
    <row r="31" spans="1:10">
      <c r="A31" s="13" t="s">
        <v>63</v>
      </c>
      <c r="B31" s="16" t="s">
        <v>64</v>
      </c>
      <c r="C31" s="17" t="s">
        <v>65</v>
      </c>
      <c r="D31" s="16" t="s">
        <v>15</v>
      </c>
      <c r="E31" s="16" t="s">
        <v>44</v>
      </c>
      <c r="F31" s="18">
        <v>8.09</v>
      </c>
      <c r="G31" s="14">
        <v>2801.58</v>
      </c>
      <c r="H31" s="14">
        <f>ROUND(G31*ROUND(1+(29.84/100),4),2)</f>
        <v>3637.57</v>
      </c>
      <c r="I31" s="14">
        <f>ROUND(ROUND(F31,2)*ROUND(H31,2),2)</f>
        <v>29427.94</v>
      </c>
      <c r="J31" s="15">
        <f t="shared" si="0"/>
        <v>3.597306640125983</v>
      </c>
    </row>
    <row r="32" spans="1:10" ht="20.100000000000001" customHeight="1">
      <c r="A32" s="13" t="s">
        <v>66</v>
      </c>
      <c r="B32" s="72" t="s">
        <v>67</v>
      </c>
      <c r="C32" s="72"/>
      <c r="D32" s="72"/>
      <c r="E32" s="72"/>
      <c r="F32" s="72"/>
      <c r="G32" s="72">
        <f>ROUND(F33*G33,2)</f>
        <v>0</v>
      </c>
      <c r="H32" s="72"/>
      <c r="I32" s="14">
        <f>ROUND(I33,2)</f>
        <v>37928.519999999997</v>
      </c>
      <c r="J32" s="15">
        <f t="shared" si="0"/>
        <v>4.6364277229786097</v>
      </c>
    </row>
    <row r="33" spans="1:10" ht="20.100000000000001" customHeight="1">
      <c r="A33" s="13" t="s">
        <v>68</v>
      </c>
      <c r="B33" s="72" t="s">
        <v>69</v>
      </c>
      <c r="C33" s="72"/>
      <c r="D33" s="72"/>
      <c r="E33" s="72"/>
      <c r="F33" s="72"/>
      <c r="G33" s="72">
        <f>ROUND(F34*G34,2)+ROUND(F35*G35,2)</f>
        <v>29211.74</v>
      </c>
      <c r="H33" s="72"/>
      <c r="I33" s="14">
        <f>ROUND(SUM(I34:I35),2)</f>
        <v>37928.519999999997</v>
      </c>
      <c r="J33" s="15">
        <f t="shared" si="0"/>
        <v>4.6364277229786097</v>
      </c>
    </row>
    <row r="34" spans="1:10" ht="16.5">
      <c r="A34" s="13" t="s">
        <v>70</v>
      </c>
      <c r="B34" s="16" t="s">
        <v>59</v>
      </c>
      <c r="C34" s="17" t="s">
        <v>71</v>
      </c>
      <c r="D34" s="16" t="s">
        <v>15</v>
      </c>
      <c r="E34" s="16" t="s">
        <v>44</v>
      </c>
      <c r="F34" s="18">
        <v>4.75</v>
      </c>
      <c r="G34" s="14">
        <v>2897.99</v>
      </c>
      <c r="H34" s="14">
        <f>ROUND(G34*ROUND(1+(29.84/100),4),2)</f>
        <v>3762.75</v>
      </c>
      <c r="I34" s="14">
        <f>ROUND(ROUND(F34,2)*ROUND(H34,2),2)</f>
        <v>17873.060000000001</v>
      </c>
      <c r="J34" s="15">
        <f t="shared" si="0"/>
        <v>2.1848242662371238</v>
      </c>
    </row>
    <row r="35" spans="1:10" ht="16.5">
      <c r="A35" s="13" t="s">
        <v>72</v>
      </c>
      <c r="B35" s="16" t="s">
        <v>59</v>
      </c>
      <c r="C35" s="17" t="s">
        <v>73</v>
      </c>
      <c r="D35" s="16" t="s">
        <v>15</v>
      </c>
      <c r="E35" s="16" t="s">
        <v>44</v>
      </c>
      <c r="F35" s="18">
        <v>5.33</v>
      </c>
      <c r="G35" s="14">
        <v>2897.99</v>
      </c>
      <c r="H35" s="14">
        <f>ROUND(G35*ROUND(1+(29.84/100),4),2)</f>
        <v>3762.75</v>
      </c>
      <c r="I35" s="14">
        <f>ROUND(ROUND(F35,2)*ROUND(H35,2),2)</f>
        <v>20055.46</v>
      </c>
      <c r="J35" s="15">
        <f t="shared" si="0"/>
        <v>2.4516034567414859</v>
      </c>
    </row>
    <row r="36" spans="1:10" ht="20.100000000000001" customHeight="1">
      <c r="A36" s="13" t="s">
        <v>74</v>
      </c>
      <c r="B36" s="72" t="s">
        <v>75</v>
      </c>
      <c r="C36" s="72"/>
      <c r="D36" s="72"/>
      <c r="E36" s="72"/>
      <c r="F36" s="72"/>
      <c r="G36" s="72">
        <f>ROUND(F37*G37,2)</f>
        <v>16538.71</v>
      </c>
      <c r="H36" s="72"/>
      <c r="I36" s="14">
        <f>ROUND(SUM(I37:I37),2)</f>
        <v>21473.29</v>
      </c>
      <c r="J36" s="15">
        <f t="shared" si="0"/>
        <v>2.6249206944947852</v>
      </c>
    </row>
    <row r="37" spans="1:10">
      <c r="A37" s="13" t="s">
        <v>76</v>
      </c>
      <c r="B37" s="16" t="s">
        <v>77</v>
      </c>
      <c r="C37" s="17" t="s">
        <v>78</v>
      </c>
      <c r="D37" s="16" t="s">
        <v>15</v>
      </c>
      <c r="E37" s="16" t="s">
        <v>24</v>
      </c>
      <c r="F37" s="18">
        <v>129.96</v>
      </c>
      <c r="G37" s="14">
        <v>127.26</v>
      </c>
      <c r="H37" s="14">
        <f>ROUND(G37*ROUND(1+(29.84/100),4),2)</f>
        <v>165.23</v>
      </c>
      <c r="I37" s="14">
        <f>ROUND(ROUND(F37,2)*ROUND(H37,2),2)</f>
        <v>21473.29</v>
      </c>
      <c r="J37" s="15">
        <f t="shared" si="0"/>
        <v>2.6249206944947852</v>
      </c>
    </row>
    <row r="38" spans="1:10" ht="20.100000000000001" customHeight="1">
      <c r="A38" s="13" t="s">
        <v>79</v>
      </c>
      <c r="B38" s="72" t="s">
        <v>80</v>
      </c>
      <c r="C38" s="72"/>
      <c r="D38" s="72"/>
      <c r="E38" s="72"/>
      <c r="F38" s="72"/>
      <c r="G38" s="72">
        <f>ROUND(F39*G39,2)+ROUND(F40*G40,2)+ROUND(F41*G41,2)+ROUND(F42*G42,2)</f>
        <v>85802.64</v>
      </c>
      <c r="H38" s="72"/>
      <c r="I38" s="14">
        <f>ROUND(SUM(I39:I42),2)</f>
        <v>111407.9</v>
      </c>
      <c r="J38" s="15">
        <f t="shared" si="0"/>
        <v>13.618635162110957</v>
      </c>
    </row>
    <row r="39" spans="1:10">
      <c r="A39" s="13" t="s">
        <v>81</v>
      </c>
      <c r="B39" s="16" t="s">
        <v>82</v>
      </c>
      <c r="C39" s="17" t="s">
        <v>83</v>
      </c>
      <c r="D39" s="16" t="s">
        <v>15</v>
      </c>
      <c r="E39" s="16" t="s">
        <v>24</v>
      </c>
      <c r="F39" s="18">
        <v>502.97</v>
      </c>
      <c r="G39" s="14">
        <v>121.87</v>
      </c>
      <c r="H39" s="14">
        <f>ROUND(G39*ROUND(1+(29.84/100),4),2)</f>
        <v>158.24</v>
      </c>
      <c r="I39" s="14">
        <f>ROUND(ROUND(F39,2)*ROUND(H39,2),2)</f>
        <v>79589.97</v>
      </c>
      <c r="J39" s="15">
        <f t="shared" si="0"/>
        <v>9.729173281188821</v>
      </c>
    </row>
    <row r="40" spans="1:10">
      <c r="A40" s="13" t="s">
        <v>84</v>
      </c>
      <c r="B40" s="16" t="s">
        <v>85</v>
      </c>
      <c r="C40" s="17" t="s">
        <v>86</v>
      </c>
      <c r="D40" s="16" t="s">
        <v>37</v>
      </c>
      <c r="E40" s="16" t="s">
        <v>87</v>
      </c>
      <c r="F40" s="18">
        <v>50</v>
      </c>
      <c r="G40" s="14">
        <v>55.11</v>
      </c>
      <c r="H40" s="14">
        <f>ROUND(G40*ROUND(1+(29.84/100),4),2)</f>
        <v>71.55</v>
      </c>
      <c r="I40" s="14">
        <f>ROUND(ROUND(F40,2)*ROUND(H40,2),2)</f>
        <v>3577.5</v>
      </c>
      <c r="J40" s="15">
        <f t="shared" si="0"/>
        <v>0.43731788582723441</v>
      </c>
    </row>
    <row r="41" spans="1:10" ht="16.5">
      <c r="A41" s="13" t="s">
        <v>88</v>
      </c>
      <c r="B41" s="16" t="s">
        <v>89</v>
      </c>
      <c r="C41" s="17" t="s">
        <v>90</v>
      </c>
      <c r="D41" s="16" t="s">
        <v>37</v>
      </c>
      <c r="E41" s="16" t="s">
        <v>87</v>
      </c>
      <c r="F41" s="18">
        <v>9</v>
      </c>
      <c r="G41" s="14">
        <v>40.21</v>
      </c>
      <c r="H41" s="14">
        <f>ROUND(G41*ROUND(1+(29.84/100),4),2)</f>
        <v>52.21</v>
      </c>
      <c r="I41" s="14">
        <f>ROUND(ROUND(F41,2)*ROUND(H41,2),2)</f>
        <v>469.89</v>
      </c>
      <c r="J41" s="15">
        <f t="shared" si="0"/>
        <v>5.7439916525886557E-2</v>
      </c>
    </row>
    <row r="42" spans="1:10">
      <c r="A42" s="13" t="s">
        <v>91</v>
      </c>
      <c r="B42" s="16" t="s">
        <v>92</v>
      </c>
      <c r="C42" s="17" t="s">
        <v>93</v>
      </c>
      <c r="D42" s="16" t="s">
        <v>15</v>
      </c>
      <c r="E42" s="16" t="s">
        <v>24</v>
      </c>
      <c r="F42" s="18">
        <v>18.260000000000002</v>
      </c>
      <c r="G42" s="14">
        <v>1171.32</v>
      </c>
      <c r="H42" s="14">
        <f>ROUND(G42*ROUND(1+(29.84/100),4),2)</f>
        <v>1520.84</v>
      </c>
      <c r="I42" s="14">
        <f>ROUND(ROUND(F42,2)*ROUND(H42,2),2)</f>
        <v>27770.54</v>
      </c>
      <c r="J42" s="15">
        <f t="shared" si="0"/>
        <v>3.3947040785690135</v>
      </c>
    </row>
    <row r="43" spans="1:10" ht="20.100000000000001" customHeight="1">
      <c r="A43" s="13" t="s">
        <v>94</v>
      </c>
      <c r="B43" s="72" t="s">
        <v>95</v>
      </c>
      <c r="C43" s="72"/>
      <c r="D43" s="72"/>
      <c r="E43" s="72"/>
      <c r="F43" s="72"/>
      <c r="G43" s="72">
        <f>ROUND(F44*G44,2)+ROUND(F45*G45,2)+ROUND(F46*G46,2)+ROUND(F47*G47,2)</f>
        <v>58149.439999999995</v>
      </c>
      <c r="H43" s="72"/>
      <c r="I43" s="14">
        <f>ROUND(SUM(I44:I47),2)</f>
        <v>75502.27</v>
      </c>
      <c r="J43" s="15">
        <f t="shared" si="0"/>
        <v>9.2294879361445226</v>
      </c>
    </row>
    <row r="44" spans="1:10">
      <c r="A44" s="13" t="s">
        <v>96</v>
      </c>
      <c r="B44" s="16" t="s">
        <v>97</v>
      </c>
      <c r="C44" s="17" t="s">
        <v>98</v>
      </c>
      <c r="D44" s="16" t="s">
        <v>15</v>
      </c>
      <c r="E44" s="16" t="s">
        <v>24</v>
      </c>
      <c r="F44" s="18">
        <v>1007.18</v>
      </c>
      <c r="G44" s="14">
        <v>12.82</v>
      </c>
      <c r="H44" s="14">
        <f>ROUND(G44*ROUND(1+(29.84/100),4),2)</f>
        <v>16.649999999999999</v>
      </c>
      <c r="I44" s="14">
        <f>ROUND(ROUND(F44,2)*ROUND(H44,2),2)</f>
        <v>16769.55</v>
      </c>
      <c r="J44" s="15">
        <f t="shared" si="0"/>
        <v>2.0499298818376235</v>
      </c>
    </row>
    <row r="45" spans="1:10">
      <c r="A45" s="13" t="s">
        <v>99</v>
      </c>
      <c r="B45" s="16" t="s">
        <v>100</v>
      </c>
      <c r="C45" s="17" t="s">
        <v>101</v>
      </c>
      <c r="D45" s="16" t="s">
        <v>15</v>
      </c>
      <c r="E45" s="16" t="s">
        <v>24</v>
      </c>
      <c r="F45" s="18">
        <v>866.52</v>
      </c>
      <c r="G45" s="14">
        <v>38.520000000000003</v>
      </c>
      <c r="H45" s="14">
        <f>ROUND(G45*ROUND(1+(29.84/100),4),2)</f>
        <v>50.01</v>
      </c>
      <c r="I45" s="14">
        <f>ROUND(ROUND(F45,2)*ROUND(H45,2),2)</f>
        <v>43334.67</v>
      </c>
      <c r="J45" s="15">
        <f t="shared" si="0"/>
        <v>5.2972819755194624</v>
      </c>
    </row>
    <row r="46" spans="1:10">
      <c r="A46" s="13" t="s">
        <v>102</v>
      </c>
      <c r="B46" s="16" t="s">
        <v>103</v>
      </c>
      <c r="C46" s="17" t="s">
        <v>104</v>
      </c>
      <c r="D46" s="16" t="s">
        <v>15</v>
      </c>
      <c r="E46" s="16" t="s">
        <v>24</v>
      </c>
      <c r="F46" s="18">
        <v>140.66</v>
      </c>
      <c r="G46" s="14">
        <v>32.78</v>
      </c>
      <c r="H46" s="14">
        <f>ROUND(G46*ROUND(1+(29.84/100),4),2)</f>
        <v>42.56</v>
      </c>
      <c r="I46" s="14">
        <f>ROUND(ROUND(F46,2)*ROUND(H46,2),2)</f>
        <v>5986.49</v>
      </c>
      <c r="J46" s="15">
        <f t="shared" ref="J46:J77" si="3">I46/VALOR_TOTAL*100</f>
        <v>0.73179570938529148</v>
      </c>
    </row>
    <row r="47" spans="1:10">
      <c r="A47" s="13" t="s">
        <v>105</v>
      </c>
      <c r="B47" s="16" t="s">
        <v>106</v>
      </c>
      <c r="C47" s="17" t="s">
        <v>107</v>
      </c>
      <c r="D47" s="16" t="s">
        <v>15</v>
      </c>
      <c r="E47" s="16" t="s">
        <v>24</v>
      </c>
      <c r="F47" s="18">
        <v>140.66</v>
      </c>
      <c r="G47" s="14">
        <v>51.53</v>
      </c>
      <c r="H47" s="14">
        <f>ROUND(G47*ROUND(1+(29.84/100),4),2)</f>
        <v>66.91</v>
      </c>
      <c r="I47" s="14">
        <f>ROUND(ROUND(F47,2)*ROUND(H47,2),2)</f>
        <v>9411.56</v>
      </c>
      <c r="J47" s="15">
        <f t="shared" si="3"/>
        <v>1.1504803694021428</v>
      </c>
    </row>
    <row r="48" spans="1:10" ht="20.100000000000001" customHeight="1">
      <c r="A48" s="13" t="s">
        <v>108</v>
      </c>
      <c r="B48" s="72" t="s">
        <v>109</v>
      </c>
      <c r="C48" s="72"/>
      <c r="D48" s="72"/>
      <c r="E48" s="72"/>
      <c r="F48" s="72"/>
      <c r="G48" s="72">
        <f>ROUND(F49*G49,2)+ROUND(F50*G50,2)+ROUND(F51*G51,2)+ROUND(F52*G52,2)+ROUND(F53*G53,2)</f>
        <v>53362.99</v>
      </c>
      <c r="H48" s="72"/>
      <c r="I48" s="14">
        <f>ROUND(SUM(I49:I53),2)</f>
        <v>69288.11</v>
      </c>
      <c r="J48" s="15">
        <f t="shared" si="3"/>
        <v>8.4698615732117002</v>
      </c>
    </row>
    <row r="49" spans="1:10">
      <c r="A49" s="13" t="s">
        <v>110</v>
      </c>
      <c r="B49" s="16" t="s">
        <v>111</v>
      </c>
      <c r="C49" s="17" t="s">
        <v>112</v>
      </c>
      <c r="D49" s="16" t="s">
        <v>15</v>
      </c>
      <c r="E49" s="16" t="s">
        <v>24</v>
      </c>
      <c r="F49" s="18">
        <v>238.56</v>
      </c>
      <c r="G49" s="14">
        <v>66.650000000000006</v>
      </c>
      <c r="H49" s="14">
        <f>ROUND(G49*ROUND(1+(29.84/100),4),2)</f>
        <v>86.54</v>
      </c>
      <c r="I49" s="14">
        <f>ROUND(ROUND(F49,2)*ROUND(H49,2),2)</f>
        <v>20644.98</v>
      </c>
      <c r="J49" s="15">
        <f t="shared" si="3"/>
        <v>2.5236670877835188</v>
      </c>
    </row>
    <row r="50" spans="1:10">
      <c r="A50" s="13" t="s">
        <v>113</v>
      </c>
      <c r="B50" s="16" t="s">
        <v>114</v>
      </c>
      <c r="C50" s="17" t="s">
        <v>115</v>
      </c>
      <c r="D50" s="16" t="s">
        <v>15</v>
      </c>
      <c r="E50" s="16" t="s">
        <v>24</v>
      </c>
      <c r="F50" s="18">
        <v>238.56</v>
      </c>
      <c r="G50" s="14">
        <v>33.4</v>
      </c>
      <c r="H50" s="14">
        <f>ROUND(G50*ROUND(1+(29.84/100),4),2)</f>
        <v>43.37</v>
      </c>
      <c r="I50" s="14">
        <f>ROUND(ROUND(F50,2)*ROUND(H50,2),2)</f>
        <v>10346.35</v>
      </c>
      <c r="J50" s="15">
        <f t="shared" si="3"/>
        <v>1.2647502188759208</v>
      </c>
    </row>
    <row r="51" spans="1:10">
      <c r="A51" s="13" t="s">
        <v>116</v>
      </c>
      <c r="B51" s="16" t="s">
        <v>117</v>
      </c>
      <c r="C51" s="17" t="s">
        <v>118</v>
      </c>
      <c r="D51" s="16" t="s">
        <v>15</v>
      </c>
      <c r="E51" s="16" t="s">
        <v>24</v>
      </c>
      <c r="F51" s="18">
        <v>141.78</v>
      </c>
      <c r="G51" s="14">
        <v>110.14</v>
      </c>
      <c r="H51" s="14">
        <f>ROUND(G51*ROUND(1+(29.84/100),4),2)</f>
        <v>143.01</v>
      </c>
      <c r="I51" s="14">
        <f>ROUND(ROUND(F51,2)*ROUND(H51,2),2)</f>
        <v>20275.96</v>
      </c>
      <c r="J51" s="15">
        <f t="shared" si="3"/>
        <v>2.4785576408993908</v>
      </c>
    </row>
    <row r="52" spans="1:10">
      <c r="A52" s="13" t="s">
        <v>119</v>
      </c>
      <c r="B52" s="16" t="s">
        <v>120</v>
      </c>
      <c r="C52" s="17" t="s">
        <v>121</v>
      </c>
      <c r="D52" s="16" t="s">
        <v>15</v>
      </c>
      <c r="E52" s="16" t="s">
        <v>24</v>
      </c>
      <c r="F52" s="18">
        <v>192</v>
      </c>
      <c r="G52" s="14">
        <v>58.18</v>
      </c>
      <c r="H52" s="14">
        <f>ROUND(G52*ROUND(1+(29.84/100),4),2)</f>
        <v>75.540000000000006</v>
      </c>
      <c r="I52" s="14">
        <f>ROUND(ROUND(F52,2)*ROUND(H52,2),2)</f>
        <v>14503.68</v>
      </c>
      <c r="J52" s="15">
        <f t="shared" si="3"/>
        <v>1.772947218536616</v>
      </c>
    </row>
    <row r="53" spans="1:10">
      <c r="A53" s="13" t="s">
        <v>122</v>
      </c>
      <c r="B53" s="16" t="s">
        <v>120</v>
      </c>
      <c r="C53" s="17" t="s">
        <v>123</v>
      </c>
      <c r="D53" s="16" t="s">
        <v>15</v>
      </c>
      <c r="E53" s="16" t="s">
        <v>24</v>
      </c>
      <c r="F53" s="18">
        <v>46.56</v>
      </c>
      <c r="G53" s="14">
        <v>58.18</v>
      </c>
      <c r="H53" s="14">
        <f>ROUND(G53*ROUND(1+(29.84/100),4),2)</f>
        <v>75.540000000000006</v>
      </c>
      <c r="I53" s="14">
        <f>ROUND(ROUND(F53,2)*ROUND(H53,2),2)</f>
        <v>3517.14</v>
      </c>
      <c r="J53" s="15">
        <f t="shared" si="3"/>
        <v>0.42993940711625411</v>
      </c>
    </row>
    <row r="54" spans="1:10" ht="20.100000000000001" customHeight="1">
      <c r="A54" s="13" t="s">
        <v>124</v>
      </c>
      <c r="B54" s="72" t="s">
        <v>125</v>
      </c>
      <c r="C54" s="72"/>
      <c r="D54" s="72"/>
      <c r="E54" s="72"/>
      <c r="F54" s="72"/>
      <c r="G54" s="72">
        <f>ROUND(F55*G55,2)+ROUND(F82*G82,2)</f>
        <v>0</v>
      </c>
      <c r="H54" s="72"/>
      <c r="I54" s="14">
        <f>ROUND(I55+I82,2)</f>
        <v>36784.43</v>
      </c>
      <c r="J54" s="15">
        <f t="shared" si="3"/>
        <v>4.4965727907644713</v>
      </c>
    </row>
    <row r="55" spans="1:10" ht="20.100000000000001" customHeight="1">
      <c r="A55" s="13" t="s">
        <v>126</v>
      </c>
      <c r="B55" s="72" t="s">
        <v>127</v>
      </c>
      <c r="C55" s="72"/>
      <c r="D55" s="72"/>
      <c r="E55" s="72"/>
      <c r="F55" s="72"/>
      <c r="G55" s="72">
        <f>ROUND(F56*G56,2)+ROUND(F64*G64,2)+ROUND(F70*G70,2)+ROUND(F75*G75,2)</f>
        <v>0</v>
      </c>
      <c r="H55" s="72"/>
      <c r="I55" s="14">
        <f>ROUND(I56+I64+I70+I75,2)</f>
        <v>32051.45</v>
      </c>
      <c r="J55" s="15">
        <f t="shared" si="3"/>
        <v>3.9180076454779349</v>
      </c>
    </row>
    <row r="56" spans="1:10" ht="20.100000000000001" customHeight="1">
      <c r="A56" s="13" t="s">
        <v>128</v>
      </c>
      <c r="B56" s="72" t="s">
        <v>129</v>
      </c>
      <c r="C56" s="72"/>
      <c r="D56" s="72"/>
      <c r="E56" s="72"/>
      <c r="F56" s="72"/>
      <c r="G56" s="72">
        <f>ROUND(F57*G57,2)+ROUND(F58*G58,2)+ROUND(F59*G59,2)+ROUND(F60*G60,2)+ROUND(F61*G61,2)+ROUND(F62*G62,2)+ROUND(F63*G63,2)</f>
        <v>3242.76</v>
      </c>
      <c r="H56" s="72"/>
      <c r="I56" s="14">
        <f>ROUND(SUM(I57:I63),2)</f>
        <v>4210.3900000000003</v>
      </c>
      <c r="J56" s="15">
        <f t="shared" si="3"/>
        <v>0.51468311762631158</v>
      </c>
    </row>
    <row r="57" spans="1:10">
      <c r="A57" s="13" t="s">
        <v>130</v>
      </c>
      <c r="B57" s="16" t="s">
        <v>131</v>
      </c>
      <c r="C57" s="17" t="s">
        <v>132</v>
      </c>
      <c r="D57" s="16" t="s">
        <v>15</v>
      </c>
      <c r="E57" s="16" t="s">
        <v>133</v>
      </c>
      <c r="F57" s="18">
        <v>1</v>
      </c>
      <c r="G57" s="14">
        <v>978.4</v>
      </c>
      <c r="H57" s="14">
        <f t="shared" ref="H57:H63" si="4">ROUND(G57*ROUND(1+(29.84/100),4),2)</f>
        <v>1270.3499999999999</v>
      </c>
      <c r="I57" s="14">
        <f t="shared" ref="I57:I63" si="5">ROUND(ROUND(F57,2)*ROUND(H57,2),2)</f>
        <v>1270.3499999999999</v>
      </c>
      <c r="J57" s="15">
        <f t="shared" si="3"/>
        <v>0.15528910587299152</v>
      </c>
    </row>
    <row r="58" spans="1:10" ht="16.5">
      <c r="A58" s="13" t="s">
        <v>134</v>
      </c>
      <c r="B58" s="16" t="s">
        <v>135</v>
      </c>
      <c r="C58" s="17" t="s">
        <v>136</v>
      </c>
      <c r="D58" s="16" t="s">
        <v>137</v>
      </c>
      <c r="E58" s="16" t="s">
        <v>133</v>
      </c>
      <c r="F58" s="18">
        <v>1</v>
      </c>
      <c r="G58" s="14">
        <v>1251.6400000000001</v>
      </c>
      <c r="H58" s="14">
        <f t="shared" si="4"/>
        <v>1625.13</v>
      </c>
      <c r="I58" s="14">
        <f t="shared" si="5"/>
        <v>1625.13</v>
      </c>
      <c r="J58" s="15">
        <f t="shared" si="3"/>
        <v>0.19865783809766974</v>
      </c>
    </row>
    <row r="59" spans="1:10" ht="24.75">
      <c r="A59" s="13" t="s">
        <v>138</v>
      </c>
      <c r="B59" s="16" t="s">
        <v>139</v>
      </c>
      <c r="C59" s="17" t="s">
        <v>140</v>
      </c>
      <c r="D59" s="16" t="s">
        <v>37</v>
      </c>
      <c r="E59" s="16" t="s">
        <v>20</v>
      </c>
      <c r="F59" s="18">
        <v>1</v>
      </c>
      <c r="G59" s="14">
        <v>385.63</v>
      </c>
      <c r="H59" s="14">
        <f t="shared" si="4"/>
        <v>500.7</v>
      </c>
      <c r="I59" s="14">
        <f t="shared" si="5"/>
        <v>500.7</v>
      </c>
      <c r="J59" s="15">
        <f t="shared" si="3"/>
        <v>6.1206167836113559E-2</v>
      </c>
    </row>
    <row r="60" spans="1:10">
      <c r="A60" s="13" t="s">
        <v>141</v>
      </c>
      <c r="B60" s="16" t="s">
        <v>142</v>
      </c>
      <c r="C60" s="17" t="s">
        <v>143</v>
      </c>
      <c r="D60" s="16" t="s">
        <v>15</v>
      </c>
      <c r="E60" s="16" t="s">
        <v>133</v>
      </c>
      <c r="F60" s="18">
        <v>7</v>
      </c>
      <c r="G60" s="14">
        <v>19.440000000000001</v>
      </c>
      <c r="H60" s="14">
        <f t="shared" si="4"/>
        <v>25.24</v>
      </c>
      <c r="I60" s="14">
        <f t="shared" si="5"/>
        <v>176.68</v>
      </c>
      <c r="J60" s="15">
        <f t="shared" si="3"/>
        <v>2.1597574861762621E-2</v>
      </c>
    </row>
    <row r="61" spans="1:10">
      <c r="A61" s="13" t="s">
        <v>144</v>
      </c>
      <c r="B61" s="16" t="s">
        <v>145</v>
      </c>
      <c r="C61" s="17" t="s">
        <v>146</v>
      </c>
      <c r="D61" s="16" t="s">
        <v>15</v>
      </c>
      <c r="E61" s="16" t="s">
        <v>133</v>
      </c>
      <c r="F61" s="18">
        <v>5</v>
      </c>
      <c r="G61" s="14">
        <v>51.18</v>
      </c>
      <c r="H61" s="14">
        <f t="shared" si="4"/>
        <v>66.45</v>
      </c>
      <c r="I61" s="14">
        <f t="shared" si="5"/>
        <v>332.25</v>
      </c>
      <c r="J61" s="15">
        <f t="shared" si="3"/>
        <v>4.061463803385007E-2</v>
      </c>
    </row>
    <row r="62" spans="1:10" ht="16.5">
      <c r="A62" s="13" t="s">
        <v>147</v>
      </c>
      <c r="B62" s="16" t="s">
        <v>148</v>
      </c>
      <c r="C62" s="17" t="s">
        <v>149</v>
      </c>
      <c r="D62" s="16" t="s">
        <v>137</v>
      </c>
      <c r="E62" s="16" t="s">
        <v>133</v>
      </c>
      <c r="F62" s="18">
        <v>1</v>
      </c>
      <c r="G62" s="14">
        <v>63.03</v>
      </c>
      <c r="H62" s="14">
        <f t="shared" si="4"/>
        <v>81.84</v>
      </c>
      <c r="I62" s="14">
        <f t="shared" si="5"/>
        <v>81.84</v>
      </c>
      <c r="J62" s="15">
        <f t="shared" si="3"/>
        <v>1.0004219643913589E-2</v>
      </c>
    </row>
    <row r="63" spans="1:10">
      <c r="A63" s="13" t="s">
        <v>150</v>
      </c>
      <c r="B63" s="16" t="s">
        <v>151</v>
      </c>
      <c r="C63" s="17" t="s">
        <v>152</v>
      </c>
      <c r="D63" s="16" t="s">
        <v>137</v>
      </c>
      <c r="E63" s="16" t="s">
        <v>133</v>
      </c>
      <c r="F63" s="18">
        <v>3</v>
      </c>
      <c r="G63" s="14">
        <v>57.36</v>
      </c>
      <c r="H63" s="14">
        <f t="shared" si="4"/>
        <v>74.48</v>
      </c>
      <c r="I63" s="14">
        <f t="shared" si="5"/>
        <v>223.44</v>
      </c>
      <c r="J63" s="15">
        <f t="shared" si="3"/>
        <v>2.7313573280010411E-2</v>
      </c>
    </row>
    <row r="64" spans="1:10" ht="20.100000000000001" customHeight="1">
      <c r="A64" s="13" t="s">
        <v>153</v>
      </c>
      <c r="B64" s="72" t="s">
        <v>154</v>
      </c>
      <c r="C64" s="72"/>
      <c r="D64" s="72"/>
      <c r="E64" s="72"/>
      <c r="F64" s="72"/>
      <c r="G64" s="72">
        <f>ROUND(F65*G65,2)+ROUND(F66*G66,2)+ROUND(F67*G67,2)+ROUND(F68*G68,2)+ROUND(F69*G69,2)</f>
        <v>6832.14</v>
      </c>
      <c r="H64" s="72"/>
      <c r="I64" s="14">
        <f>ROUND(SUM(I65:I69),2)</f>
        <v>8870.35</v>
      </c>
      <c r="J64" s="15">
        <f t="shared" si="3"/>
        <v>1.0843222106352504</v>
      </c>
    </row>
    <row r="65" spans="1:10" ht="24.75">
      <c r="A65" s="13" t="s">
        <v>155</v>
      </c>
      <c r="B65" s="16" t="s">
        <v>156</v>
      </c>
      <c r="C65" s="17" t="s">
        <v>157</v>
      </c>
      <c r="D65" s="16" t="s">
        <v>37</v>
      </c>
      <c r="E65" s="16" t="s">
        <v>87</v>
      </c>
      <c r="F65" s="18">
        <v>273.13</v>
      </c>
      <c r="G65" s="14">
        <v>16.260000000000002</v>
      </c>
      <c r="H65" s="14">
        <f>ROUND(G65*ROUND(1+(29.84/100),4),2)</f>
        <v>21.11</v>
      </c>
      <c r="I65" s="14">
        <f>ROUND(ROUND(F65,2)*ROUND(H65,2),2)</f>
        <v>5765.77</v>
      </c>
      <c r="J65" s="15">
        <f t="shared" si="3"/>
        <v>0.70481463216382767</v>
      </c>
    </row>
    <row r="66" spans="1:10" ht="16.5">
      <c r="A66" s="13" t="s">
        <v>158</v>
      </c>
      <c r="B66" s="16" t="s">
        <v>159</v>
      </c>
      <c r="C66" s="17" t="s">
        <v>160</v>
      </c>
      <c r="D66" s="16" t="s">
        <v>37</v>
      </c>
      <c r="E66" s="16" t="s">
        <v>20</v>
      </c>
      <c r="F66" s="18">
        <v>23</v>
      </c>
      <c r="G66" s="14">
        <v>9.4499999999999993</v>
      </c>
      <c r="H66" s="14">
        <f>ROUND(G66*ROUND(1+(29.84/100),4),2)</f>
        <v>12.27</v>
      </c>
      <c r="I66" s="14">
        <f>ROUND(ROUND(F66,2)*ROUND(H66,2),2)</f>
        <v>282.20999999999998</v>
      </c>
      <c r="J66" s="15">
        <f t="shared" si="3"/>
        <v>3.4497688486178561E-2</v>
      </c>
    </row>
    <row r="67" spans="1:10" ht="24.75">
      <c r="A67" s="13" t="s">
        <v>161</v>
      </c>
      <c r="B67" s="16" t="s">
        <v>162</v>
      </c>
      <c r="C67" s="17" t="s">
        <v>163</v>
      </c>
      <c r="D67" s="16" t="s">
        <v>37</v>
      </c>
      <c r="E67" s="16" t="s">
        <v>87</v>
      </c>
      <c r="F67" s="18">
        <v>49.5</v>
      </c>
      <c r="G67" s="14">
        <v>20.62</v>
      </c>
      <c r="H67" s="14">
        <f>ROUND(G67*ROUND(1+(29.84/100),4),2)</f>
        <v>26.77</v>
      </c>
      <c r="I67" s="14">
        <f>ROUND(ROUND(F67,2)*ROUND(H67,2),2)</f>
        <v>1325.12</v>
      </c>
      <c r="J67" s="15">
        <f t="shared" si="3"/>
        <v>0.16198425628717955</v>
      </c>
    </row>
    <row r="68" spans="1:10" ht="16.5">
      <c r="A68" s="13" t="s">
        <v>164</v>
      </c>
      <c r="B68" s="16" t="s">
        <v>165</v>
      </c>
      <c r="C68" s="17" t="s">
        <v>166</v>
      </c>
      <c r="D68" s="16" t="s">
        <v>37</v>
      </c>
      <c r="E68" s="16" t="s">
        <v>20</v>
      </c>
      <c r="F68" s="18">
        <v>70</v>
      </c>
      <c r="G68" s="14">
        <v>14.77</v>
      </c>
      <c r="H68" s="14">
        <f>ROUND(G68*ROUND(1+(29.84/100),4),2)</f>
        <v>19.18</v>
      </c>
      <c r="I68" s="14">
        <f>ROUND(ROUND(F68,2)*ROUND(H68,2),2)</f>
        <v>1342.6</v>
      </c>
      <c r="J68" s="15">
        <f t="shared" si="3"/>
        <v>0.16412103242813275</v>
      </c>
    </row>
    <row r="69" spans="1:10" ht="16.5">
      <c r="A69" s="13" t="s">
        <v>167</v>
      </c>
      <c r="B69" s="16" t="s">
        <v>168</v>
      </c>
      <c r="C69" s="17" t="s">
        <v>169</v>
      </c>
      <c r="D69" s="16" t="s">
        <v>137</v>
      </c>
      <c r="E69" s="16" t="s">
        <v>133</v>
      </c>
      <c r="F69" s="18">
        <v>1</v>
      </c>
      <c r="G69" s="14">
        <v>119.11</v>
      </c>
      <c r="H69" s="14">
        <f>ROUND(G69*ROUND(1+(29.84/100),4),2)</f>
        <v>154.65</v>
      </c>
      <c r="I69" s="14">
        <f>ROUND(ROUND(F69,2)*ROUND(H69,2),2)</f>
        <v>154.65</v>
      </c>
      <c r="J69" s="15">
        <f t="shared" si="3"/>
        <v>1.8904601269932021E-2</v>
      </c>
    </row>
    <row r="70" spans="1:10" ht="20.100000000000001" customHeight="1">
      <c r="A70" s="13" t="s">
        <v>170</v>
      </c>
      <c r="B70" s="72" t="s">
        <v>171</v>
      </c>
      <c r="C70" s="72"/>
      <c r="D70" s="72"/>
      <c r="E70" s="72"/>
      <c r="F70" s="72"/>
      <c r="G70" s="72">
        <f>ROUND(F71*G71,2)+ROUND(F72*G72,2)+ROUND(F73*G73,2)+ROUND(F74*G74,2)</f>
        <v>6741.5199999999995</v>
      </c>
      <c r="H70" s="72"/>
      <c r="I70" s="14">
        <f>ROUND(SUM(I71:I74),2)</f>
        <v>8751.07</v>
      </c>
      <c r="J70" s="15">
        <f t="shared" si="3"/>
        <v>1.0697412805384028</v>
      </c>
    </row>
    <row r="71" spans="1:10" ht="16.5">
      <c r="A71" s="13" t="s">
        <v>172</v>
      </c>
      <c r="B71" s="16" t="s">
        <v>173</v>
      </c>
      <c r="C71" s="17" t="s">
        <v>174</v>
      </c>
      <c r="D71" s="16" t="s">
        <v>37</v>
      </c>
      <c r="E71" s="16" t="s">
        <v>87</v>
      </c>
      <c r="F71" s="18">
        <v>1084.94</v>
      </c>
      <c r="G71" s="14">
        <v>3.59</v>
      </c>
      <c r="H71" s="14">
        <f>ROUND(G71*ROUND(1+(29.84/100),4),2)</f>
        <v>4.66</v>
      </c>
      <c r="I71" s="14">
        <f>ROUND(ROUND(F71,2)*ROUND(H71,2),2)</f>
        <v>5055.82</v>
      </c>
      <c r="J71" s="15">
        <f t="shared" si="3"/>
        <v>0.61802949364725313</v>
      </c>
    </row>
    <row r="72" spans="1:10" ht="16.5">
      <c r="A72" s="13" t="s">
        <v>175</v>
      </c>
      <c r="B72" s="16" t="s">
        <v>176</v>
      </c>
      <c r="C72" s="17" t="s">
        <v>177</v>
      </c>
      <c r="D72" s="16" t="s">
        <v>37</v>
      </c>
      <c r="E72" s="16" t="s">
        <v>87</v>
      </c>
      <c r="F72" s="18">
        <v>367.23</v>
      </c>
      <c r="G72" s="14">
        <v>5.57</v>
      </c>
      <c r="H72" s="14">
        <f>ROUND(G72*ROUND(1+(29.84/100),4),2)</f>
        <v>7.23</v>
      </c>
      <c r="I72" s="14">
        <f>ROUND(ROUND(F72,2)*ROUND(H72,2),2)</f>
        <v>2655.07</v>
      </c>
      <c r="J72" s="15">
        <f t="shared" si="3"/>
        <v>0.32455893756067516</v>
      </c>
    </row>
    <row r="73" spans="1:10" ht="16.5">
      <c r="A73" s="13" t="s">
        <v>178</v>
      </c>
      <c r="B73" s="16" t="s">
        <v>179</v>
      </c>
      <c r="C73" s="17" t="s">
        <v>180</v>
      </c>
      <c r="D73" s="16" t="s">
        <v>37</v>
      </c>
      <c r="E73" s="16" t="s">
        <v>87</v>
      </c>
      <c r="F73" s="18">
        <v>9.36</v>
      </c>
      <c r="G73" s="14">
        <v>21.15</v>
      </c>
      <c r="H73" s="14">
        <f>ROUND(G73*ROUND(1+(29.84/100),4),2)</f>
        <v>27.46</v>
      </c>
      <c r="I73" s="14">
        <f>ROUND(ROUND(F73,2)*ROUND(H73,2),2)</f>
        <v>257.02999999999997</v>
      </c>
      <c r="J73" s="15">
        <f t="shared" si="3"/>
        <v>3.1419655120663602E-2</v>
      </c>
    </row>
    <row r="74" spans="1:10" ht="24.75">
      <c r="A74" s="13" t="s">
        <v>181</v>
      </c>
      <c r="B74" s="16" t="s">
        <v>182</v>
      </c>
      <c r="C74" s="17" t="s">
        <v>183</v>
      </c>
      <c r="D74" s="16" t="s">
        <v>37</v>
      </c>
      <c r="E74" s="16" t="s">
        <v>87</v>
      </c>
      <c r="F74" s="18">
        <v>28.08</v>
      </c>
      <c r="G74" s="14">
        <v>21.48</v>
      </c>
      <c r="H74" s="14">
        <f>ROUND(G74*ROUND(1+(29.84/100),4),2)</f>
        <v>27.89</v>
      </c>
      <c r="I74" s="14">
        <f>ROUND(ROUND(F74,2)*ROUND(H74,2),2)</f>
        <v>783.15</v>
      </c>
      <c r="J74" s="15">
        <f t="shared" si="3"/>
        <v>9.573319420981094E-2</v>
      </c>
    </row>
    <row r="75" spans="1:10" ht="20.100000000000001" customHeight="1">
      <c r="A75" s="13" t="s">
        <v>184</v>
      </c>
      <c r="B75" s="72" t="s">
        <v>185</v>
      </c>
      <c r="C75" s="72"/>
      <c r="D75" s="72"/>
      <c r="E75" s="72"/>
      <c r="F75" s="72"/>
      <c r="G75" s="72">
        <f>ROUND(F76*G76,2)+ROUND(F77*G77,2)+ROUND(F78*G78,2)+ROUND(F79*G79,2)+ROUND(F80*G80,2)+ROUND(F81*G81,2)</f>
        <v>7870.97</v>
      </c>
      <c r="H75" s="72"/>
      <c r="I75" s="14">
        <f>ROUND(SUM(I76:I81),2)</f>
        <v>10219.64</v>
      </c>
      <c r="J75" s="15">
        <f t="shared" si="3"/>
        <v>1.2492610366779699</v>
      </c>
    </row>
    <row r="76" spans="1:10" ht="16.5">
      <c r="A76" s="13" t="s">
        <v>186</v>
      </c>
      <c r="B76" s="16" t="s">
        <v>187</v>
      </c>
      <c r="C76" s="17" t="s">
        <v>188</v>
      </c>
      <c r="D76" s="16" t="s">
        <v>37</v>
      </c>
      <c r="E76" s="16" t="s">
        <v>20</v>
      </c>
      <c r="F76" s="18">
        <v>8</v>
      </c>
      <c r="G76" s="14">
        <v>36.770000000000003</v>
      </c>
      <c r="H76" s="14">
        <f t="shared" ref="H76:H81" si="6">ROUND(G76*ROUND(1+(29.84/100),4),2)</f>
        <v>47.74</v>
      </c>
      <c r="I76" s="14">
        <f t="shared" ref="I76:I81" si="7">ROUND(ROUND(F76,2)*ROUND(H76,2),2)</f>
        <v>381.92</v>
      </c>
      <c r="J76" s="15">
        <f t="shared" si="3"/>
        <v>4.6686358338263415E-2</v>
      </c>
    </row>
    <row r="77" spans="1:10" ht="16.5">
      <c r="A77" s="13" t="s">
        <v>189</v>
      </c>
      <c r="B77" s="16" t="s">
        <v>190</v>
      </c>
      <c r="C77" s="17" t="s">
        <v>191</v>
      </c>
      <c r="D77" s="16" t="s">
        <v>37</v>
      </c>
      <c r="E77" s="16" t="s">
        <v>20</v>
      </c>
      <c r="F77" s="18">
        <v>4</v>
      </c>
      <c r="G77" s="14">
        <v>34.68</v>
      </c>
      <c r="H77" s="14">
        <f t="shared" si="6"/>
        <v>45.03</v>
      </c>
      <c r="I77" s="14">
        <f t="shared" si="7"/>
        <v>180.12</v>
      </c>
      <c r="J77" s="15">
        <f t="shared" si="3"/>
        <v>2.2018084582865537E-2</v>
      </c>
    </row>
    <row r="78" spans="1:10" ht="16.5">
      <c r="A78" s="13" t="s">
        <v>192</v>
      </c>
      <c r="B78" s="16" t="s">
        <v>193</v>
      </c>
      <c r="C78" s="17" t="s">
        <v>194</v>
      </c>
      <c r="D78" s="16" t="s">
        <v>37</v>
      </c>
      <c r="E78" s="16" t="s">
        <v>20</v>
      </c>
      <c r="F78" s="18">
        <v>7</v>
      </c>
      <c r="G78" s="14">
        <v>46.49</v>
      </c>
      <c r="H78" s="14">
        <f t="shared" si="6"/>
        <v>60.36</v>
      </c>
      <c r="I78" s="14">
        <f t="shared" si="7"/>
        <v>422.52</v>
      </c>
      <c r="J78" s="15">
        <f t="shared" ref="J78:J109" si="8">I78/VALOR_TOTAL*100</f>
        <v>5.1649350976861796E-2</v>
      </c>
    </row>
    <row r="79" spans="1:10" ht="16.5">
      <c r="A79" s="13" t="s">
        <v>195</v>
      </c>
      <c r="B79" s="16" t="s">
        <v>196</v>
      </c>
      <c r="C79" s="17" t="s">
        <v>197</v>
      </c>
      <c r="D79" s="16" t="s">
        <v>15</v>
      </c>
      <c r="E79" s="16" t="s">
        <v>133</v>
      </c>
      <c r="F79" s="18">
        <v>16</v>
      </c>
      <c r="G79" s="14">
        <v>269.45999999999998</v>
      </c>
      <c r="H79" s="14">
        <f t="shared" si="6"/>
        <v>349.87</v>
      </c>
      <c r="I79" s="14">
        <f t="shared" si="7"/>
        <v>5597.92</v>
      </c>
      <c r="J79" s="15">
        <f t="shared" si="8"/>
        <v>0.68429644708036119</v>
      </c>
    </row>
    <row r="80" spans="1:10">
      <c r="A80" s="13" t="s">
        <v>198</v>
      </c>
      <c r="B80" s="16" t="s">
        <v>199</v>
      </c>
      <c r="C80" s="17" t="s">
        <v>200</v>
      </c>
      <c r="D80" s="16" t="s">
        <v>201</v>
      </c>
      <c r="E80" s="16" t="s">
        <v>20</v>
      </c>
      <c r="F80" s="18">
        <v>6</v>
      </c>
      <c r="G80" s="14">
        <v>199.6</v>
      </c>
      <c r="H80" s="14">
        <f t="shared" si="6"/>
        <v>259.16000000000003</v>
      </c>
      <c r="I80" s="14">
        <f t="shared" si="7"/>
        <v>1554.96</v>
      </c>
      <c r="J80" s="15">
        <f t="shared" si="8"/>
        <v>0.19008017323435816</v>
      </c>
    </row>
    <row r="81" spans="1:10" ht="16.5">
      <c r="A81" s="13" t="s">
        <v>202</v>
      </c>
      <c r="B81" s="16" t="s">
        <v>203</v>
      </c>
      <c r="C81" s="17" t="s">
        <v>204</v>
      </c>
      <c r="D81" s="16" t="s">
        <v>37</v>
      </c>
      <c r="E81" s="16" t="s">
        <v>20</v>
      </c>
      <c r="F81" s="18">
        <v>58</v>
      </c>
      <c r="G81" s="14">
        <v>27.65</v>
      </c>
      <c r="H81" s="14">
        <f t="shared" si="6"/>
        <v>35.9</v>
      </c>
      <c r="I81" s="14">
        <f t="shared" si="7"/>
        <v>2082.1999999999998</v>
      </c>
      <c r="J81" s="15">
        <f t="shared" si="8"/>
        <v>0.25453062246525993</v>
      </c>
    </row>
    <row r="82" spans="1:10" ht="20.100000000000001" customHeight="1">
      <c r="A82" s="13" t="s">
        <v>205</v>
      </c>
      <c r="B82" s="72" t="s">
        <v>206</v>
      </c>
      <c r="C82" s="72"/>
      <c r="D82" s="72"/>
      <c r="E82" s="72"/>
      <c r="F82" s="72"/>
      <c r="G82" s="72">
        <f>ROUND(F83*G83,2)+ROUND(F93*G93,2)</f>
        <v>0</v>
      </c>
      <c r="H82" s="72"/>
      <c r="I82" s="14">
        <f>ROUND(I83+I93,2)</f>
        <v>4732.9799999999996</v>
      </c>
      <c r="J82" s="15">
        <f t="shared" si="8"/>
        <v>0.57856514528653635</v>
      </c>
    </row>
    <row r="83" spans="1:10" ht="20.100000000000001" customHeight="1">
      <c r="A83" s="13" t="s">
        <v>207</v>
      </c>
      <c r="B83" s="72" t="s">
        <v>154</v>
      </c>
      <c r="C83" s="72"/>
      <c r="D83" s="72"/>
      <c r="E83" s="72"/>
      <c r="F83" s="72"/>
      <c r="G83" s="72">
        <f>ROUND(F84*G84,2)+ROUND(F85*G85,2)+ROUND(F86*G86,2)+ROUND(F87*G87,2)+ROUND(F88*G88,2)+ROUND(F89*G89,2)+ROUND(F90*G90,2)+ROUND(F91*G91,2)+ROUND(F92*G92,2)</f>
        <v>3140.63</v>
      </c>
      <c r="H83" s="72"/>
      <c r="I83" s="14">
        <f>ROUND(SUM(I84:I92),2)</f>
        <v>4077.98</v>
      </c>
      <c r="J83" s="15">
        <f t="shared" si="8"/>
        <v>0.49849716059978905</v>
      </c>
    </row>
    <row r="84" spans="1:10" ht="16.5">
      <c r="A84" s="13" t="s">
        <v>208</v>
      </c>
      <c r="B84" s="16" t="s">
        <v>159</v>
      </c>
      <c r="C84" s="17" t="s">
        <v>160</v>
      </c>
      <c r="D84" s="16" t="s">
        <v>37</v>
      </c>
      <c r="E84" s="16" t="s">
        <v>20</v>
      </c>
      <c r="F84" s="18">
        <v>4</v>
      </c>
      <c r="G84" s="14">
        <v>9.4499999999999993</v>
      </c>
      <c r="H84" s="14">
        <f t="shared" ref="H84:H92" si="9">ROUND(G84*ROUND(1+(29.84/100),4),2)</f>
        <v>12.27</v>
      </c>
      <c r="I84" s="14">
        <f t="shared" ref="I84:I92" si="10">ROUND(ROUND(F84,2)*ROUND(H84,2),2)</f>
        <v>49.08</v>
      </c>
      <c r="J84" s="15">
        <f t="shared" si="8"/>
        <v>5.9995979975962718E-3</v>
      </c>
    </row>
    <row r="85" spans="1:10" ht="16.5">
      <c r="A85" s="13" t="s">
        <v>209</v>
      </c>
      <c r="B85" s="16" t="s">
        <v>210</v>
      </c>
      <c r="C85" s="17" t="s">
        <v>211</v>
      </c>
      <c r="D85" s="16" t="s">
        <v>37</v>
      </c>
      <c r="E85" s="16" t="s">
        <v>20</v>
      </c>
      <c r="F85" s="18">
        <v>1</v>
      </c>
      <c r="G85" s="14">
        <v>25.01</v>
      </c>
      <c r="H85" s="14">
        <f t="shared" si="9"/>
        <v>32.47</v>
      </c>
      <c r="I85" s="14">
        <f t="shared" si="10"/>
        <v>32.47</v>
      </c>
      <c r="J85" s="15">
        <f t="shared" si="8"/>
        <v>3.9691716988987562E-3</v>
      </c>
    </row>
    <row r="86" spans="1:10" ht="16.5">
      <c r="A86" s="13" t="s">
        <v>212</v>
      </c>
      <c r="B86" s="16" t="s">
        <v>213</v>
      </c>
      <c r="C86" s="17" t="s">
        <v>214</v>
      </c>
      <c r="D86" s="16" t="s">
        <v>37</v>
      </c>
      <c r="E86" s="16" t="s">
        <v>20</v>
      </c>
      <c r="F86" s="18">
        <v>5</v>
      </c>
      <c r="G86" s="14">
        <v>34.4</v>
      </c>
      <c r="H86" s="14">
        <f t="shared" si="9"/>
        <v>44.66</v>
      </c>
      <c r="I86" s="14">
        <f t="shared" si="10"/>
        <v>223.3</v>
      </c>
      <c r="J86" s="15">
        <f t="shared" si="8"/>
        <v>2.7296459512291107E-2</v>
      </c>
    </row>
    <row r="87" spans="1:10" ht="16.5">
      <c r="A87" s="13" t="s">
        <v>215</v>
      </c>
      <c r="B87" s="16" t="s">
        <v>216</v>
      </c>
      <c r="C87" s="17" t="s">
        <v>217</v>
      </c>
      <c r="D87" s="16" t="s">
        <v>15</v>
      </c>
      <c r="E87" s="16" t="s">
        <v>133</v>
      </c>
      <c r="F87" s="18">
        <v>1</v>
      </c>
      <c r="G87" s="14">
        <v>65.41</v>
      </c>
      <c r="H87" s="14">
        <f t="shared" si="9"/>
        <v>84.93</v>
      </c>
      <c r="I87" s="14">
        <f t="shared" si="10"/>
        <v>84.93</v>
      </c>
      <c r="J87" s="15">
        <f t="shared" si="8"/>
        <v>1.0381944945718244E-2</v>
      </c>
    </row>
    <row r="88" spans="1:10" ht="24.75">
      <c r="A88" s="13" t="s">
        <v>218</v>
      </c>
      <c r="B88" s="16" t="s">
        <v>219</v>
      </c>
      <c r="C88" s="17" t="s">
        <v>220</v>
      </c>
      <c r="D88" s="16" t="s">
        <v>37</v>
      </c>
      <c r="E88" s="16" t="s">
        <v>20</v>
      </c>
      <c r="F88" s="18">
        <v>12</v>
      </c>
      <c r="G88" s="14">
        <v>10.91</v>
      </c>
      <c r="H88" s="14">
        <f t="shared" si="9"/>
        <v>14.17</v>
      </c>
      <c r="I88" s="14">
        <f t="shared" si="10"/>
        <v>170.04</v>
      </c>
      <c r="J88" s="15">
        <f t="shared" si="8"/>
        <v>2.078589330707559E-2</v>
      </c>
    </row>
    <row r="89" spans="1:10" ht="16.5">
      <c r="A89" s="13" t="s">
        <v>221</v>
      </c>
      <c r="B89" s="16" t="s">
        <v>222</v>
      </c>
      <c r="C89" s="17" t="s">
        <v>223</v>
      </c>
      <c r="D89" s="16" t="s">
        <v>37</v>
      </c>
      <c r="E89" s="16" t="s">
        <v>20</v>
      </c>
      <c r="F89" s="18">
        <v>24</v>
      </c>
      <c r="G89" s="14">
        <v>6.65</v>
      </c>
      <c r="H89" s="14">
        <f t="shared" si="9"/>
        <v>8.6300000000000008</v>
      </c>
      <c r="I89" s="14">
        <f t="shared" si="10"/>
        <v>207.12</v>
      </c>
      <c r="J89" s="15">
        <f t="shared" si="8"/>
        <v>2.5318596928731459E-2</v>
      </c>
    </row>
    <row r="90" spans="1:10" ht="16.5">
      <c r="A90" s="13" t="s">
        <v>224</v>
      </c>
      <c r="B90" s="16" t="s">
        <v>225</v>
      </c>
      <c r="C90" s="17" t="s">
        <v>226</v>
      </c>
      <c r="D90" s="16" t="s">
        <v>37</v>
      </c>
      <c r="E90" s="16" t="s">
        <v>87</v>
      </c>
      <c r="F90" s="18">
        <v>77.41</v>
      </c>
      <c r="G90" s="14">
        <v>9.5399999999999991</v>
      </c>
      <c r="H90" s="14">
        <f t="shared" si="9"/>
        <v>12.39</v>
      </c>
      <c r="I90" s="14">
        <f t="shared" si="10"/>
        <v>959.11</v>
      </c>
      <c r="J90" s="15">
        <f t="shared" si="8"/>
        <v>0.11724275540901713</v>
      </c>
    </row>
    <row r="91" spans="1:10" ht="16.5">
      <c r="A91" s="13" t="s">
        <v>227</v>
      </c>
      <c r="B91" s="16" t="s">
        <v>228</v>
      </c>
      <c r="C91" s="17" t="s">
        <v>229</v>
      </c>
      <c r="D91" s="16" t="s">
        <v>15</v>
      </c>
      <c r="E91" s="16" t="s">
        <v>133</v>
      </c>
      <c r="F91" s="18">
        <v>1</v>
      </c>
      <c r="G91" s="14">
        <v>556.89</v>
      </c>
      <c r="H91" s="14">
        <f t="shared" si="9"/>
        <v>723.07</v>
      </c>
      <c r="I91" s="14">
        <f t="shared" si="10"/>
        <v>723.07</v>
      </c>
      <c r="J91" s="15">
        <f t="shared" si="8"/>
        <v>8.8388943034269293E-2</v>
      </c>
    </row>
    <row r="92" spans="1:10" ht="16.5">
      <c r="A92" s="13" t="s">
        <v>230</v>
      </c>
      <c r="B92" s="16" t="s">
        <v>231</v>
      </c>
      <c r="C92" s="17" t="s">
        <v>232</v>
      </c>
      <c r="D92" s="16" t="s">
        <v>15</v>
      </c>
      <c r="E92" s="16" t="s">
        <v>133</v>
      </c>
      <c r="F92" s="18">
        <v>1</v>
      </c>
      <c r="G92" s="14">
        <v>1254.51</v>
      </c>
      <c r="H92" s="14">
        <f t="shared" si="9"/>
        <v>1628.86</v>
      </c>
      <c r="I92" s="14">
        <f t="shared" si="10"/>
        <v>1628.86</v>
      </c>
      <c r="J92" s="15">
        <f t="shared" si="8"/>
        <v>0.1991137977661912</v>
      </c>
    </row>
    <row r="93" spans="1:10" ht="20.100000000000001" customHeight="1">
      <c r="A93" s="13" t="s">
        <v>233</v>
      </c>
      <c r="B93" s="72" t="s">
        <v>234</v>
      </c>
      <c r="C93" s="72"/>
      <c r="D93" s="72"/>
      <c r="E93" s="72"/>
      <c r="F93" s="72"/>
      <c r="G93" s="72">
        <f>ROUND(F94*G94,2)</f>
        <v>504.35</v>
      </c>
      <c r="H93" s="72"/>
      <c r="I93" s="14">
        <f>ROUND(SUM(I94:I94),2)</f>
        <v>655</v>
      </c>
      <c r="J93" s="15">
        <f t="shared" si="8"/>
        <v>8.006798468674732E-2</v>
      </c>
    </row>
    <row r="94" spans="1:10" ht="16.5">
      <c r="A94" s="13" t="s">
        <v>235</v>
      </c>
      <c r="B94" s="16" t="s">
        <v>236</v>
      </c>
      <c r="C94" s="17" t="s">
        <v>237</v>
      </c>
      <c r="D94" s="16" t="s">
        <v>37</v>
      </c>
      <c r="E94" s="16" t="s">
        <v>87</v>
      </c>
      <c r="F94" s="18">
        <v>65.5</v>
      </c>
      <c r="G94" s="14">
        <v>7.7</v>
      </c>
      <c r="H94" s="14">
        <f>ROUND(G94*ROUND(1+(29.84/100),4),2)</f>
        <v>10</v>
      </c>
      <c r="I94" s="14">
        <f>ROUND(ROUND(F94,2)*ROUND(H94,2),2)</f>
        <v>655</v>
      </c>
      <c r="J94" s="15">
        <f t="shared" si="8"/>
        <v>8.006798468674732E-2</v>
      </c>
    </row>
    <row r="95" spans="1:10" ht="20.100000000000001" customHeight="1">
      <c r="A95" s="13" t="s">
        <v>238</v>
      </c>
      <c r="B95" s="72" t="s">
        <v>239</v>
      </c>
      <c r="C95" s="72"/>
      <c r="D95" s="72"/>
      <c r="E95" s="72"/>
      <c r="F95" s="72"/>
      <c r="G95" s="72">
        <f>ROUND(F96*G96,2)+ROUND(F97*G97,2)+ROUND(F98*G98,2)+ROUND(F99*G99,2)+ROUND(F100*G100,2)+ROUND(F101*G101,2)+ROUND(F102*G102,2)</f>
        <v>17106.36</v>
      </c>
      <c r="H95" s="72"/>
      <c r="I95" s="14">
        <f>ROUND(SUM(I96:I102),2)</f>
        <v>22210.53</v>
      </c>
      <c r="J95" s="15">
        <f t="shared" si="8"/>
        <v>2.7150417953046442</v>
      </c>
    </row>
    <row r="96" spans="1:10">
      <c r="A96" s="13" t="s">
        <v>240</v>
      </c>
      <c r="B96" s="16" t="s">
        <v>241</v>
      </c>
      <c r="C96" s="17" t="s">
        <v>242</v>
      </c>
      <c r="D96" s="16" t="s">
        <v>137</v>
      </c>
      <c r="E96" s="16" t="s">
        <v>243</v>
      </c>
      <c r="F96" s="18">
        <v>245.32</v>
      </c>
      <c r="G96" s="14">
        <v>11.47</v>
      </c>
      <c r="H96" s="14">
        <f t="shared" ref="H96:H102" si="11">ROUND(G96*ROUND(1+(29.84/100),4),2)</f>
        <v>14.89</v>
      </c>
      <c r="I96" s="14">
        <f t="shared" ref="I96:I102" si="12">ROUND(ROUND(F96,2)*ROUND(H96,2),2)</f>
        <v>3652.81</v>
      </c>
      <c r="J96" s="15">
        <f t="shared" si="8"/>
        <v>0.44652387044824038</v>
      </c>
    </row>
    <row r="97" spans="1:10">
      <c r="A97" s="13" t="s">
        <v>244</v>
      </c>
      <c r="B97" s="16" t="s">
        <v>245</v>
      </c>
      <c r="C97" s="17" t="s">
        <v>246</v>
      </c>
      <c r="D97" s="16" t="s">
        <v>137</v>
      </c>
      <c r="E97" s="16" t="s">
        <v>133</v>
      </c>
      <c r="F97" s="18">
        <v>20</v>
      </c>
      <c r="G97" s="14">
        <v>33.67</v>
      </c>
      <c r="H97" s="14">
        <f t="shared" si="11"/>
        <v>43.72</v>
      </c>
      <c r="I97" s="14">
        <f t="shared" si="12"/>
        <v>874.4</v>
      </c>
      <c r="J97" s="15">
        <f t="shared" si="8"/>
        <v>0.10688770352685779</v>
      </c>
    </row>
    <row r="98" spans="1:10">
      <c r="A98" s="13" t="s">
        <v>247</v>
      </c>
      <c r="B98" s="16" t="s">
        <v>248</v>
      </c>
      <c r="C98" s="17" t="s">
        <v>249</v>
      </c>
      <c r="D98" s="16" t="s">
        <v>137</v>
      </c>
      <c r="E98" s="16" t="s">
        <v>133</v>
      </c>
      <c r="F98" s="18">
        <v>15</v>
      </c>
      <c r="G98" s="14">
        <v>10.34</v>
      </c>
      <c r="H98" s="14">
        <f t="shared" si="11"/>
        <v>13.43</v>
      </c>
      <c r="I98" s="14">
        <f t="shared" si="12"/>
        <v>201.45</v>
      </c>
      <c r="J98" s="15">
        <f t="shared" si="8"/>
        <v>2.4625489336099614E-2</v>
      </c>
    </row>
    <row r="99" spans="1:10">
      <c r="A99" s="13" t="s">
        <v>250</v>
      </c>
      <c r="B99" s="16" t="s">
        <v>251</v>
      </c>
      <c r="C99" s="17" t="s">
        <v>252</v>
      </c>
      <c r="D99" s="16" t="s">
        <v>137</v>
      </c>
      <c r="E99" s="16" t="s">
        <v>243</v>
      </c>
      <c r="F99" s="18">
        <v>45</v>
      </c>
      <c r="G99" s="14">
        <v>11.84</v>
      </c>
      <c r="H99" s="14">
        <f t="shared" si="11"/>
        <v>15.37</v>
      </c>
      <c r="I99" s="14">
        <f t="shared" si="12"/>
        <v>691.65</v>
      </c>
      <c r="J99" s="15">
        <f t="shared" si="8"/>
        <v>8.4548124593265314E-2</v>
      </c>
    </row>
    <row r="100" spans="1:10">
      <c r="A100" s="13" t="s">
        <v>253</v>
      </c>
      <c r="B100" s="16" t="s">
        <v>254</v>
      </c>
      <c r="C100" s="17" t="s">
        <v>255</v>
      </c>
      <c r="D100" s="16" t="s">
        <v>137</v>
      </c>
      <c r="E100" s="16" t="s">
        <v>256</v>
      </c>
      <c r="F100" s="18">
        <v>83.76</v>
      </c>
      <c r="G100" s="14">
        <v>100.33</v>
      </c>
      <c r="H100" s="14">
        <f t="shared" si="11"/>
        <v>130.27000000000001</v>
      </c>
      <c r="I100" s="14">
        <f t="shared" si="12"/>
        <v>10911.42</v>
      </c>
      <c r="J100" s="15">
        <f t="shared" si="8"/>
        <v>1.3338250526269748</v>
      </c>
    </row>
    <row r="101" spans="1:10">
      <c r="A101" s="13" t="s">
        <v>257</v>
      </c>
      <c r="B101" s="16" t="s">
        <v>258</v>
      </c>
      <c r="C101" s="17" t="s">
        <v>259</v>
      </c>
      <c r="D101" s="16" t="s">
        <v>15</v>
      </c>
      <c r="E101" s="16" t="s">
        <v>133</v>
      </c>
      <c r="F101" s="18">
        <v>20</v>
      </c>
      <c r="G101" s="14">
        <v>182.06</v>
      </c>
      <c r="H101" s="14">
        <f t="shared" si="11"/>
        <v>236.39</v>
      </c>
      <c r="I101" s="14">
        <f t="shared" si="12"/>
        <v>4727.8</v>
      </c>
      <c r="J101" s="15">
        <f t="shared" si="8"/>
        <v>0.57793193588092207</v>
      </c>
    </row>
    <row r="102" spans="1:10" ht="16.5">
      <c r="A102" s="13" t="s">
        <v>260</v>
      </c>
      <c r="B102" s="16" t="s">
        <v>261</v>
      </c>
      <c r="C102" s="17" t="s">
        <v>262</v>
      </c>
      <c r="D102" s="16" t="s">
        <v>37</v>
      </c>
      <c r="E102" s="16" t="s">
        <v>20</v>
      </c>
      <c r="F102" s="18">
        <v>20</v>
      </c>
      <c r="G102" s="14">
        <v>44.32</v>
      </c>
      <c r="H102" s="14">
        <f t="shared" si="11"/>
        <v>57.55</v>
      </c>
      <c r="I102" s="14">
        <f t="shared" si="12"/>
        <v>1151</v>
      </c>
      <c r="J102" s="15">
        <f t="shared" si="8"/>
        <v>0.14069961889228422</v>
      </c>
    </row>
    <row r="103" spans="1:10" ht="20.100000000000001" customHeight="1">
      <c r="A103" s="13" t="s">
        <v>263</v>
      </c>
      <c r="B103" s="72" t="s">
        <v>264</v>
      </c>
      <c r="C103" s="72"/>
      <c r="D103" s="72"/>
      <c r="E103" s="72"/>
      <c r="F103" s="72"/>
      <c r="G103" s="72">
        <f>ROUND(F104*G104,2)+ROUND(F105*G105,2)+ROUND(F106*G106,2)+ROUND(F107*G107,2)+ROUND(F108*G108,2)+ROUND(F109*G109,2)+ROUND(F110*G110,2)+ROUND(F111*G111,2)+ROUND(F112*G112,2)+ROUND(F113*G113,2)+ROUND(F114*G114,2)+ROUND(F115*G115,2)</f>
        <v>1503.3000000000002</v>
      </c>
      <c r="H103" s="72"/>
      <c r="I103" s="14">
        <f>ROUND(SUM(I104:I115),2)</f>
        <v>1951.94</v>
      </c>
      <c r="J103" s="15">
        <f t="shared" si="8"/>
        <v>0.2386074840144268</v>
      </c>
    </row>
    <row r="104" spans="1:10" ht="16.5">
      <c r="A104" s="13" t="s">
        <v>265</v>
      </c>
      <c r="B104" s="16" t="s">
        <v>266</v>
      </c>
      <c r="C104" s="17" t="s">
        <v>267</v>
      </c>
      <c r="D104" s="16" t="s">
        <v>37</v>
      </c>
      <c r="E104" s="16" t="s">
        <v>87</v>
      </c>
      <c r="F104" s="18">
        <v>36.770000000000003</v>
      </c>
      <c r="G104" s="14">
        <v>10.02</v>
      </c>
      <c r="H104" s="14">
        <f t="shared" ref="H104:H115" si="13">ROUND(G104*ROUND(1+(29.84/100),4),2)</f>
        <v>13.01</v>
      </c>
      <c r="I104" s="14">
        <f t="shared" ref="I104:I115" si="14">ROUND(ROUND(F104,2)*ROUND(H104,2),2)</f>
        <v>478.38</v>
      </c>
      <c r="J104" s="15">
        <f t="shared" si="8"/>
        <v>5.8477744296864392E-2</v>
      </c>
    </row>
    <row r="105" spans="1:10" ht="16.5">
      <c r="A105" s="13" t="s">
        <v>268</v>
      </c>
      <c r="B105" s="16" t="s">
        <v>269</v>
      </c>
      <c r="C105" s="17" t="s">
        <v>270</v>
      </c>
      <c r="D105" s="16" t="s">
        <v>37</v>
      </c>
      <c r="E105" s="16" t="s">
        <v>87</v>
      </c>
      <c r="F105" s="18">
        <v>11.3</v>
      </c>
      <c r="G105" s="14">
        <v>15.51</v>
      </c>
      <c r="H105" s="14">
        <f t="shared" si="13"/>
        <v>20.14</v>
      </c>
      <c r="I105" s="14">
        <f t="shared" si="14"/>
        <v>227.58</v>
      </c>
      <c r="J105" s="15">
        <f t="shared" si="8"/>
        <v>2.7819651839709855E-2</v>
      </c>
    </row>
    <row r="106" spans="1:10" ht="24.75">
      <c r="A106" s="13" t="s">
        <v>271</v>
      </c>
      <c r="B106" s="16" t="s">
        <v>272</v>
      </c>
      <c r="C106" s="17" t="s">
        <v>273</v>
      </c>
      <c r="D106" s="16" t="s">
        <v>37</v>
      </c>
      <c r="E106" s="16" t="s">
        <v>20</v>
      </c>
      <c r="F106" s="18">
        <v>10</v>
      </c>
      <c r="G106" s="14">
        <v>16.399999999999999</v>
      </c>
      <c r="H106" s="14">
        <f t="shared" si="13"/>
        <v>21.29</v>
      </c>
      <c r="I106" s="14">
        <f t="shared" si="14"/>
        <v>212.9</v>
      </c>
      <c r="J106" s="15">
        <f t="shared" si="8"/>
        <v>2.6025151053142754E-2</v>
      </c>
    </row>
    <row r="107" spans="1:10">
      <c r="A107" s="13" t="s">
        <v>274</v>
      </c>
      <c r="B107" s="16" t="s">
        <v>275</v>
      </c>
      <c r="C107" s="17" t="s">
        <v>276</v>
      </c>
      <c r="D107" s="16" t="s">
        <v>37</v>
      </c>
      <c r="E107" s="16" t="s">
        <v>20</v>
      </c>
      <c r="F107" s="18">
        <v>2</v>
      </c>
      <c r="G107" s="14">
        <v>6.22</v>
      </c>
      <c r="H107" s="14">
        <f t="shared" si="13"/>
        <v>8.08</v>
      </c>
      <c r="I107" s="14">
        <f t="shared" si="14"/>
        <v>16.16</v>
      </c>
      <c r="J107" s="15">
        <f t="shared" si="8"/>
        <v>1.9754177595997504E-3</v>
      </c>
    </row>
    <row r="108" spans="1:10" ht="24.75">
      <c r="A108" s="13" t="s">
        <v>277</v>
      </c>
      <c r="B108" s="16" t="s">
        <v>278</v>
      </c>
      <c r="C108" s="17" t="s">
        <v>279</v>
      </c>
      <c r="D108" s="16" t="s">
        <v>37</v>
      </c>
      <c r="E108" s="16" t="s">
        <v>20</v>
      </c>
      <c r="F108" s="18">
        <v>10</v>
      </c>
      <c r="G108" s="14">
        <v>10.56</v>
      </c>
      <c r="H108" s="14">
        <f t="shared" si="13"/>
        <v>13.71</v>
      </c>
      <c r="I108" s="14">
        <f t="shared" si="14"/>
        <v>137.1</v>
      </c>
      <c r="J108" s="15">
        <f t="shared" si="8"/>
        <v>1.6759268245119172E-2</v>
      </c>
    </row>
    <row r="109" spans="1:10" ht="16.5">
      <c r="A109" s="13" t="s">
        <v>280</v>
      </c>
      <c r="B109" s="16" t="s">
        <v>281</v>
      </c>
      <c r="C109" s="17" t="s">
        <v>282</v>
      </c>
      <c r="D109" s="16" t="s">
        <v>37</v>
      </c>
      <c r="E109" s="16" t="s">
        <v>20</v>
      </c>
      <c r="F109" s="18">
        <v>10</v>
      </c>
      <c r="G109" s="14">
        <v>6.82</v>
      </c>
      <c r="H109" s="14">
        <f t="shared" si="13"/>
        <v>8.86</v>
      </c>
      <c r="I109" s="14">
        <f t="shared" si="14"/>
        <v>88.6</v>
      </c>
      <c r="J109" s="15">
        <f t="shared" si="8"/>
        <v>1.0830570142360017E-2</v>
      </c>
    </row>
    <row r="110" spans="1:10" ht="16.5">
      <c r="A110" s="13" t="s">
        <v>283</v>
      </c>
      <c r="B110" s="16" t="s">
        <v>284</v>
      </c>
      <c r="C110" s="17" t="s">
        <v>285</v>
      </c>
      <c r="D110" s="16" t="s">
        <v>37</v>
      </c>
      <c r="E110" s="16" t="s">
        <v>20</v>
      </c>
      <c r="F110" s="18">
        <v>4</v>
      </c>
      <c r="G110" s="14">
        <v>53.74</v>
      </c>
      <c r="H110" s="14">
        <f t="shared" si="13"/>
        <v>69.78</v>
      </c>
      <c r="I110" s="14">
        <f t="shared" si="14"/>
        <v>279.12</v>
      </c>
      <c r="J110" s="15">
        <f t="shared" ref="J110:J141" si="15">I110/VALOR_TOTAL*100</f>
        <v>3.4119963184373908E-2</v>
      </c>
    </row>
    <row r="111" spans="1:10" ht="16.5">
      <c r="A111" s="13" t="s">
        <v>286</v>
      </c>
      <c r="B111" s="16" t="s">
        <v>287</v>
      </c>
      <c r="C111" s="17" t="s">
        <v>288</v>
      </c>
      <c r="D111" s="16" t="s">
        <v>37</v>
      </c>
      <c r="E111" s="16" t="s">
        <v>20</v>
      </c>
      <c r="F111" s="18">
        <v>2</v>
      </c>
      <c r="G111" s="14">
        <v>51.18</v>
      </c>
      <c r="H111" s="14">
        <f t="shared" si="13"/>
        <v>66.45</v>
      </c>
      <c r="I111" s="14">
        <f t="shared" si="14"/>
        <v>132.9</v>
      </c>
      <c r="J111" s="15">
        <f t="shared" si="15"/>
        <v>1.6245855213540029E-2</v>
      </c>
    </row>
    <row r="112" spans="1:10" ht="16.5">
      <c r="A112" s="13" t="s">
        <v>289</v>
      </c>
      <c r="B112" s="16" t="s">
        <v>290</v>
      </c>
      <c r="C112" s="17" t="s">
        <v>291</v>
      </c>
      <c r="D112" s="16" t="s">
        <v>37</v>
      </c>
      <c r="E112" s="16" t="s">
        <v>20</v>
      </c>
      <c r="F112" s="18">
        <v>4</v>
      </c>
      <c r="G112" s="14">
        <v>17.420000000000002</v>
      </c>
      <c r="H112" s="14">
        <f t="shared" si="13"/>
        <v>22.62</v>
      </c>
      <c r="I112" s="14">
        <f t="shared" si="14"/>
        <v>90.48</v>
      </c>
      <c r="J112" s="15">
        <f t="shared" si="15"/>
        <v>1.1060383594590682E-2</v>
      </c>
    </row>
    <row r="113" spans="1:10" ht="24.75">
      <c r="A113" s="13" t="s">
        <v>292</v>
      </c>
      <c r="B113" s="16" t="s">
        <v>293</v>
      </c>
      <c r="C113" s="17" t="s">
        <v>294</v>
      </c>
      <c r="D113" s="16" t="s">
        <v>37</v>
      </c>
      <c r="E113" s="16" t="s">
        <v>20</v>
      </c>
      <c r="F113" s="18">
        <v>8</v>
      </c>
      <c r="G113" s="14">
        <v>18.16</v>
      </c>
      <c r="H113" s="14">
        <f t="shared" si="13"/>
        <v>23.58</v>
      </c>
      <c r="I113" s="14">
        <f t="shared" si="14"/>
        <v>188.64</v>
      </c>
      <c r="J113" s="15">
        <f t="shared" si="15"/>
        <v>2.3059579589783226E-2</v>
      </c>
    </row>
    <row r="114" spans="1:10" ht="16.5">
      <c r="A114" s="13" t="s">
        <v>295</v>
      </c>
      <c r="B114" s="16" t="s">
        <v>296</v>
      </c>
      <c r="C114" s="17" t="s">
        <v>297</v>
      </c>
      <c r="D114" s="16" t="s">
        <v>37</v>
      </c>
      <c r="E114" s="16" t="s">
        <v>20</v>
      </c>
      <c r="F114" s="18">
        <v>6</v>
      </c>
      <c r="G114" s="14">
        <v>9.4499999999999993</v>
      </c>
      <c r="H114" s="14">
        <f t="shared" si="13"/>
        <v>12.27</v>
      </c>
      <c r="I114" s="14">
        <f t="shared" si="14"/>
        <v>73.62</v>
      </c>
      <c r="J114" s="15">
        <f t="shared" si="15"/>
        <v>8.9993969963944095E-3</v>
      </c>
    </row>
    <row r="115" spans="1:10" ht="16.5">
      <c r="A115" s="13" t="s">
        <v>298</v>
      </c>
      <c r="B115" s="16" t="s">
        <v>299</v>
      </c>
      <c r="C115" s="17" t="s">
        <v>300</v>
      </c>
      <c r="D115" s="16" t="s">
        <v>37</v>
      </c>
      <c r="E115" s="16" t="s">
        <v>20</v>
      </c>
      <c r="F115" s="18">
        <v>2</v>
      </c>
      <c r="G115" s="14">
        <v>10.19</v>
      </c>
      <c r="H115" s="14">
        <f t="shared" si="13"/>
        <v>13.23</v>
      </c>
      <c r="I115" s="14">
        <f t="shared" si="14"/>
        <v>26.46</v>
      </c>
      <c r="J115" s="15">
        <f t="shared" si="15"/>
        <v>3.2345020989486017E-3</v>
      </c>
    </row>
    <row r="116" spans="1:10" ht="20.100000000000001" customHeight="1">
      <c r="A116" s="13" t="s">
        <v>301</v>
      </c>
      <c r="B116" s="72" t="s">
        <v>302</v>
      </c>
      <c r="C116" s="72"/>
      <c r="D116" s="72"/>
      <c r="E116" s="72"/>
      <c r="F116" s="72"/>
      <c r="G116" s="72">
        <f>ROUND(F117*G117,2)+ROUND(F118*G118,2)+ROUND(F119*G119,2)+ROUND(F120*G120,2)+ROUND(F121*G121,2)+ROUND(F122*G122,2)+ROUND(F123*G123,2)+ROUND(F124*G124,2)+ROUND(F125*G125,2)+ROUND(F126*G126,2)+ROUND(F127*G127,2)+ROUND(F128*G128,2)+ROUND(F129*G129,2)+ROUND(F130*G130,2)+ROUND(F131*G131,2)+ROUND(F132*G132,2)+ROUND(F133*G133,2)+ROUND(F134*G134,2)+ROUND(F135*G135,2)+ROUND(F136*G136,2)+ROUND(F137*G137,2)+ROUND(F138*G138,2)+ROUND(F139*G139,2)+ROUND(F140*G140,2)+ROUND(F141*G141,2)+ROUND(F142*G142,2)+ROUND(F143*G143,2)</f>
        <v>36606.97</v>
      </c>
      <c r="H116" s="72"/>
      <c r="I116" s="14">
        <f>ROUND(SUM(I117:I143),2)</f>
        <v>47530.37</v>
      </c>
      <c r="J116" s="15">
        <f t="shared" si="15"/>
        <v>5.8101693699472285</v>
      </c>
    </row>
    <row r="117" spans="1:10" ht="16.5">
      <c r="A117" s="13" t="s">
        <v>303</v>
      </c>
      <c r="B117" s="16" t="s">
        <v>304</v>
      </c>
      <c r="C117" s="17" t="s">
        <v>305</v>
      </c>
      <c r="D117" s="16" t="s">
        <v>37</v>
      </c>
      <c r="E117" s="16" t="s">
        <v>87</v>
      </c>
      <c r="F117" s="18">
        <v>23.65</v>
      </c>
      <c r="G117" s="14">
        <v>17.61</v>
      </c>
      <c r="H117" s="14">
        <f t="shared" ref="H117:H143" si="16">ROUND(G117*ROUND(1+(29.84/100),4),2)</f>
        <v>22.86</v>
      </c>
      <c r="I117" s="14">
        <f t="shared" ref="I117:I143" si="17">ROUND(ROUND(F117,2)*ROUND(H117,2),2)</f>
        <v>540.64</v>
      </c>
      <c r="J117" s="15">
        <f t="shared" si="15"/>
        <v>6.6088481284035216E-2</v>
      </c>
    </row>
    <row r="118" spans="1:10" ht="16.5">
      <c r="A118" s="13" t="s">
        <v>306</v>
      </c>
      <c r="B118" s="16" t="s">
        <v>307</v>
      </c>
      <c r="C118" s="17" t="s">
        <v>308</v>
      </c>
      <c r="D118" s="16" t="s">
        <v>37</v>
      </c>
      <c r="E118" s="16" t="s">
        <v>87</v>
      </c>
      <c r="F118" s="18">
        <v>24.45</v>
      </c>
      <c r="G118" s="14">
        <v>22.65</v>
      </c>
      <c r="H118" s="14">
        <f t="shared" si="16"/>
        <v>29.41</v>
      </c>
      <c r="I118" s="14">
        <f t="shared" si="17"/>
        <v>719.07</v>
      </c>
      <c r="J118" s="15">
        <f t="shared" si="15"/>
        <v>8.7899978242289151E-2</v>
      </c>
    </row>
    <row r="119" spans="1:10" ht="16.5">
      <c r="A119" s="13" t="s">
        <v>309</v>
      </c>
      <c r="B119" s="16" t="s">
        <v>310</v>
      </c>
      <c r="C119" s="17" t="s">
        <v>311</v>
      </c>
      <c r="D119" s="16" t="s">
        <v>37</v>
      </c>
      <c r="E119" s="16" t="s">
        <v>87</v>
      </c>
      <c r="F119" s="18">
        <v>13.17</v>
      </c>
      <c r="G119" s="14">
        <v>28.31</v>
      </c>
      <c r="H119" s="14">
        <f t="shared" si="16"/>
        <v>36.76</v>
      </c>
      <c r="I119" s="14">
        <f t="shared" si="17"/>
        <v>484.13</v>
      </c>
      <c r="J119" s="15">
        <f t="shared" si="15"/>
        <v>5.9180631185335841E-2</v>
      </c>
    </row>
    <row r="120" spans="1:10" ht="16.5">
      <c r="A120" s="13" t="s">
        <v>312</v>
      </c>
      <c r="B120" s="16" t="s">
        <v>313</v>
      </c>
      <c r="C120" s="17" t="s">
        <v>314</v>
      </c>
      <c r="D120" s="16" t="s">
        <v>37</v>
      </c>
      <c r="E120" s="16" t="s">
        <v>87</v>
      </c>
      <c r="F120" s="18">
        <v>27.45</v>
      </c>
      <c r="G120" s="14">
        <v>23.56</v>
      </c>
      <c r="H120" s="14">
        <f t="shared" si="16"/>
        <v>30.59</v>
      </c>
      <c r="I120" s="14">
        <f t="shared" si="17"/>
        <v>839.7</v>
      </c>
      <c r="J120" s="15">
        <f t="shared" si="15"/>
        <v>0.10264593395643011</v>
      </c>
    </row>
    <row r="121" spans="1:10" ht="16.5">
      <c r="A121" s="13" t="s">
        <v>315</v>
      </c>
      <c r="B121" s="16" t="s">
        <v>316</v>
      </c>
      <c r="C121" s="17" t="s">
        <v>317</v>
      </c>
      <c r="D121" s="16" t="s">
        <v>37</v>
      </c>
      <c r="E121" s="16" t="s">
        <v>87</v>
      </c>
      <c r="F121" s="18">
        <v>9.24</v>
      </c>
      <c r="G121" s="14">
        <v>49.36</v>
      </c>
      <c r="H121" s="14">
        <f t="shared" si="16"/>
        <v>64.09</v>
      </c>
      <c r="I121" s="14">
        <f t="shared" si="17"/>
        <v>592.19000000000005</v>
      </c>
      <c r="J121" s="15">
        <f t="shared" si="15"/>
        <v>7.239001504067924E-2</v>
      </c>
    </row>
    <row r="122" spans="1:10">
      <c r="A122" s="13" t="s">
        <v>318</v>
      </c>
      <c r="B122" s="16" t="s">
        <v>319</v>
      </c>
      <c r="C122" s="17" t="s">
        <v>320</v>
      </c>
      <c r="D122" s="16" t="s">
        <v>137</v>
      </c>
      <c r="E122" s="16" t="s">
        <v>133</v>
      </c>
      <c r="F122" s="18">
        <v>2</v>
      </c>
      <c r="G122" s="14">
        <v>488.09</v>
      </c>
      <c r="H122" s="14">
        <f t="shared" si="16"/>
        <v>633.74</v>
      </c>
      <c r="I122" s="14">
        <f t="shared" si="17"/>
        <v>1267.48</v>
      </c>
      <c r="J122" s="15">
        <f t="shared" si="15"/>
        <v>0.15493827363474577</v>
      </c>
    </row>
    <row r="123" spans="1:10" ht="24.75">
      <c r="A123" s="13" t="s">
        <v>321</v>
      </c>
      <c r="B123" s="16" t="s">
        <v>322</v>
      </c>
      <c r="C123" s="17" t="s">
        <v>323</v>
      </c>
      <c r="D123" s="16" t="s">
        <v>37</v>
      </c>
      <c r="E123" s="16" t="s">
        <v>20</v>
      </c>
      <c r="F123" s="18">
        <v>2</v>
      </c>
      <c r="G123" s="14">
        <v>86.06</v>
      </c>
      <c r="H123" s="14">
        <f t="shared" si="16"/>
        <v>111.74</v>
      </c>
      <c r="I123" s="14">
        <f t="shared" si="17"/>
        <v>223.48</v>
      </c>
      <c r="J123" s="15">
        <f t="shared" si="15"/>
        <v>2.731846292793021E-2</v>
      </c>
    </row>
    <row r="124" spans="1:10" ht="24.75">
      <c r="A124" s="13" t="s">
        <v>324</v>
      </c>
      <c r="B124" s="16" t="s">
        <v>325</v>
      </c>
      <c r="C124" s="17" t="s">
        <v>326</v>
      </c>
      <c r="D124" s="16" t="s">
        <v>37</v>
      </c>
      <c r="E124" s="16" t="s">
        <v>20</v>
      </c>
      <c r="F124" s="18">
        <v>4</v>
      </c>
      <c r="G124" s="14">
        <v>58.28</v>
      </c>
      <c r="H124" s="14">
        <f t="shared" si="16"/>
        <v>75.67</v>
      </c>
      <c r="I124" s="14">
        <f t="shared" si="17"/>
        <v>302.68</v>
      </c>
      <c r="J124" s="15">
        <f t="shared" si="15"/>
        <v>3.6999965809136913E-2</v>
      </c>
    </row>
    <row r="125" spans="1:10" ht="24.75">
      <c r="A125" s="13" t="s">
        <v>327</v>
      </c>
      <c r="B125" s="16" t="s">
        <v>328</v>
      </c>
      <c r="C125" s="17" t="s">
        <v>329</v>
      </c>
      <c r="D125" s="16" t="s">
        <v>37</v>
      </c>
      <c r="E125" s="16" t="s">
        <v>20</v>
      </c>
      <c r="F125" s="18">
        <v>2</v>
      </c>
      <c r="G125" s="14">
        <v>8.49</v>
      </c>
      <c r="H125" s="14">
        <f t="shared" si="16"/>
        <v>11.02</v>
      </c>
      <c r="I125" s="14">
        <f t="shared" si="17"/>
        <v>22.04</v>
      </c>
      <c r="J125" s="15">
        <f t="shared" si="15"/>
        <v>2.6941960038105511E-3</v>
      </c>
    </row>
    <row r="126" spans="1:10" ht="24.75">
      <c r="A126" s="13" t="s">
        <v>330</v>
      </c>
      <c r="B126" s="16" t="s">
        <v>331</v>
      </c>
      <c r="C126" s="17" t="s">
        <v>332</v>
      </c>
      <c r="D126" s="16" t="s">
        <v>37</v>
      </c>
      <c r="E126" s="16" t="s">
        <v>20</v>
      </c>
      <c r="F126" s="18">
        <v>2</v>
      </c>
      <c r="G126" s="14">
        <v>14.1</v>
      </c>
      <c r="H126" s="14">
        <f t="shared" si="16"/>
        <v>18.309999999999999</v>
      </c>
      <c r="I126" s="14">
        <f t="shared" si="17"/>
        <v>36.619999999999997</v>
      </c>
      <c r="J126" s="15">
        <f t="shared" si="15"/>
        <v>4.4764726705781473E-3</v>
      </c>
    </row>
    <row r="127" spans="1:10" ht="24.75">
      <c r="A127" s="13" t="s">
        <v>333</v>
      </c>
      <c r="B127" s="16" t="s">
        <v>334</v>
      </c>
      <c r="C127" s="17" t="s">
        <v>335</v>
      </c>
      <c r="D127" s="16" t="s">
        <v>37</v>
      </c>
      <c r="E127" s="16" t="s">
        <v>20</v>
      </c>
      <c r="F127" s="18">
        <v>10</v>
      </c>
      <c r="G127" s="14">
        <v>21.46</v>
      </c>
      <c r="H127" s="14">
        <f t="shared" si="16"/>
        <v>27.86</v>
      </c>
      <c r="I127" s="14">
        <f t="shared" si="17"/>
        <v>278.60000000000002</v>
      </c>
      <c r="J127" s="15">
        <f t="shared" si="15"/>
        <v>3.4056397761416494E-2</v>
      </c>
    </row>
    <row r="128" spans="1:10" ht="24.75">
      <c r="A128" s="13" t="s">
        <v>336</v>
      </c>
      <c r="B128" s="16" t="s">
        <v>337</v>
      </c>
      <c r="C128" s="17" t="s">
        <v>338</v>
      </c>
      <c r="D128" s="16" t="s">
        <v>37</v>
      </c>
      <c r="E128" s="16" t="s">
        <v>20</v>
      </c>
      <c r="F128" s="18">
        <v>2</v>
      </c>
      <c r="G128" s="14">
        <v>25.77</v>
      </c>
      <c r="H128" s="14">
        <f t="shared" si="16"/>
        <v>33.46</v>
      </c>
      <c r="I128" s="14">
        <f t="shared" si="17"/>
        <v>66.92</v>
      </c>
      <c r="J128" s="15">
        <f t="shared" si="15"/>
        <v>8.1803809698276792E-3</v>
      </c>
    </row>
    <row r="129" spans="1:10" ht="24.75">
      <c r="A129" s="13" t="s">
        <v>339</v>
      </c>
      <c r="B129" s="16" t="s">
        <v>340</v>
      </c>
      <c r="C129" s="17" t="s">
        <v>341</v>
      </c>
      <c r="D129" s="16" t="s">
        <v>37</v>
      </c>
      <c r="E129" s="16" t="s">
        <v>20</v>
      </c>
      <c r="F129" s="18">
        <v>20</v>
      </c>
      <c r="G129" s="14">
        <v>8.2799999999999994</v>
      </c>
      <c r="H129" s="14">
        <f t="shared" si="16"/>
        <v>10.75</v>
      </c>
      <c r="I129" s="14">
        <f t="shared" si="17"/>
        <v>215</v>
      </c>
      <c r="J129" s="15">
        <f t="shared" si="15"/>
        <v>2.6281857568932327E-2</v>
      </c>
    </row>
    <row r="130" spans="1:10" ht="24.75">
      <c r="A130" s="13" t="s">
        <v>342</v>
      </c>
      <c r="B130" s="16" t="s">
        <v>343</v>
      </c>
      <c r="C130" s="17" t="s">
        <v>344</v>
      </c>
      <c r="D130" s="16" t="s">
        <v>37</v>
      </c>
      <c r="E130" s="16" t="s">
        <v>20</v>
      </c>
      <c r="F130" s="18">
        <v>10</v>
      </c>
      <c r="G130" s="14">
        <v>13.44</v>
      </c>
      <c r="H130" s="14">
        <f t="shared" si="16"/>
        <v>17.45</v>
      </c>
      <c r="I130" s="14">
        <f t="shared" si="17"/>
        <v>174.5</v>
      </c>
      <c r="J130" s="15">
        <f t="shared" si="15"/>
        <v>2.1331089050133447E-2</v>
      </c>
    </row>
    <row r="131" spans="1:10" ht="24.75">
      <c r="A131" s="13" t="s">
        <v>345</v>
      </c>
      <c r="B131" s="16" t="s">
        <v>346</v>
      </c>
      <c r="C131" s="17" t="s">
        <v>347</v>
      </c>
      <c r="D131" s="16" t="s">
        <v>37</v>
      </c>
      <c r="E131" s="16" t="s">
        <v>20</v>
      </c>
      <c r="F131" s="18">
        <v>6</v>
      </c>
      <c r="G131" s="14">
        <v>25.01</v>
      </c>
      <c r="H131" s="14">
        <f t="shared" si="16"/>
        <v>32.47</v>
      </c>
      <c r="I131" s="14">
        <f t="shared" si="17"/>
        <v>194.82</v>
      </c>
      <c r="J131" s="15">
        <f t="shared" si="15"/>
        <v>2.3815030193392536E-2</v>
      </c>
    </row>
    <row r="132" spans="1:10" ht="24.75">
      <c r="A132" s="13" t="s">
        <v>348</v>
      </c>
      <c r="B132" s="16" t="s">
        <v>349</v>
      </c>
      <c r="C132" s="17" t="s">
        <v>350</v>
      </c>
      <c r="D132" s="16" t="s">
        <v>37</v>
      </c>
      <c r="E132" s="16" t="s">
        <v>20</v>
      </c>
      <c r="F132" s="18">
        <v>6</v>
      </c>
      <c r="G132" s="14">
        <v>43.72</v>
      </c>
      <c r="H132" s="14">
        <f t="shared" si="16"/>
        <v>56.77</v>
      </c>
      <c r="I132" s="14">
        <f t="shared" si="17"/>
        <v>340.62</v>
      </c>
      <c r="J132" s="15">
        <f t="shared" si="15"/>
        <v>4.1637796861068506E-2</v>
      </c>
    </row>
    <row r="133" spans="1:10" ht="24.75">
      <c r="A133" s="13" t="s">
        <v>351</v>
      </c>
      <c r="B133" s="16" t="s">
        <v>352</v>
      </c>
      <c r="C133" s="17" t="s">
        <v>353</v>
      </c>
      <c r="D133" s="16" t="s">
        <v>37</v>
      </c>
      <c r="E133" s="16" t="s">
        <v>20</v>
      </c>
      <c r="F133" s="18">
        <v>6</v>
      </c>
      <c r="G133" s="14">
        <v>12.15</v>
      </c>
      <c r="H133" s="14">
        <f t="shared" si="16"/>
        <v>15.78</v>
      </c>
      <c r="I133" s="14">
        <f t="shared" si="17"/>
        <v>94.68</v>
      </c>
      <c r="J133" s="15">
        <f t="shared" si="15"/>
        <v>1.1573796626169827E-2</v>
      </c>
    </row>
    <row r="134" spans="1:10" ht="24.75">
      <c r="A134" s="13" t="s">
        <v>354</v>
      </c>
      <c r="B134" s="16" t="s">
        <v>355</v>
      </c>
      <c r="C134" s="17" t="s">
        <v>356</v>
      </c>
      <c r="D134" s="16" t="s">
        <v>37</v>
      </c>
      <c r="E134" s="16" t="s">
        <v>20</v>
      </c>
      <c r="F134" s="18">
        <v>4</v>
      </c>
      <c r="G134" s="14">
        <v>46.76</v>
      </c>
      <c r="H134" s="14">
        <f t="shared" si="16"/>
        <v>60.71</v>
      </c>
      <c r="I134" s="14">
        <f t="shared" si="17"/>
        <v>242.84</v>
      </c>
      <c r="J134" s="15">
        <f t="shared" si="15"/>
        <v>2.9685052521114072E-2</v>
      </c>
    </row>
    <row r="135" spans="1:10" ht="24.75">
      <c r="A135" s="13" t="s">
        <v>357</v>
      </c>
      <c r="B135" s="16" t="s">
        <v>358</v>
      </c>
      <c r="C135" s="17" t="s">
        <v>359</v>
      </c>
      <c r="D135" s="16" t="s">
        <v>37</v>
      </c>
      <c r="E135" s="16" t="s">
        <v>20</v>
      </c>
      <c r="F135" s="18">
        <v>12</v>
      </c>
      <c r="G135" s="14">
        <v>7.67</v>
      </c>
      <c r="H135" s="14">
        <f t="shared" si="16"/>
        <v>9.9600000000000009</v>
      </c>
      <c r="I135" s="14">
        <f t="shared" si="17"/>
        <v>119.52</v>
      </c>
      <c r="J135" s="15">
        <f t="shared" si="15"/>
        <v>1.4610267984366472E-2</v>
      </c>
    </row>
    <row r="136" spans="1:10" ht="24.75">
      <c r="A136" s="13" t="s">
        <v>360</v>
      </c>
      <c r="B136" s="16" t="s">
        <v>361</v>
      </c>
      <c r="C136" s="17" t="s">
        <v>362</v>
      </c>
      <c r="D136" s="16" t="s">
        <v>37</v>
      </c>
      <c r="E136" s="16" t="s">
        <v>20</v>
      </c>
      <c r="F136" s="18">
        <v>14</v>
      </c>
      <c r="G136" s="14">
        <v>12.9</v>
      </c>
      <c r="H136" s="14">
        <f t="shared" si="16"/>
        <v>16.75</v>
      </c>
      <c r="I136" s="14">
        <f t="shared" si="17"/>
        <v>234.5</v>
      </c>
      <c r="J136" s="15">
        <f t="shared" si="15"/>
        <v>2.866556092983549E-2</v>
      </c>
    </row>
    <row r="137" spans="1:10" ht="24.75">
      <c r="A137" s="13" t="s">
        <v>363</v>
      </c>
      <c r="B137" s="16" t="s">
        <v>364</v>
      </c>
      <c r="C137" s="17" t="s">
        <v>365</v>
      </c>
      <c r="D137" s="16" t="s">
        <v>37</v>
      </c>
      <c r="E137" s="16" t="s">
        <v>20</v>
      </c>
      <c r="F137" s="18">
        <v>19</v>
      </c>
      <c r="G137" s="14">
        <v>14.66</v>
      </c>
      <c r="H137" s="14">
        <f t="shared" si="16"/>
        <v>19.03</v>
      </c>
      <c r="I137" s="14">
        <f t="shared" si="17"/>
        <v>361.57</v>
      </c>
      <c r="J137" s="15">
        <f t="shared" si="15"/>
        <v>4.4198749959064469E-2</v>
      </c>
    </row>
    <row r="138" spans="1:10" ht="24.75">
      <c r="A138" s="13" t="s">
        <v>366</v>
      </c>
      <c r="B138" s="16" t="s">
        <v>367</v>
      </c>
      <c r="C138" s="17" t="s">
        <v>368</v>
      </c>
      <c r="D138" s="16" t="s">
        <v>37</v>
      </c>
      <c r="E138" s="16" t="s">
        <v>20</v>
      </c>
      <c r="F138" s="18">
        <v>3</v>
      </c>
      <c r="G138" s="14">
        <v>9.77</v>
      </c>
      <c r="H138" s="14">
        <f t="shared" si="16"/>
        <v>12.69</v>
      </c>
      <c r="I138" s="14">
        <f t="shared" si="17"/>
        <v>38.07</v>
      </c>
      <c r="J138" s="15">
        <f t="shared" si="15"/>
        <v>4.6537224076709472E-3</v>
      </c>
    </row>
    <row r="139" spans="1:10">
      <c r="A139" s="13" t="s">
        <v>369</v>
      </c>
      <c r="B139" s="16" t="s">
        <v>370</v>
      </c>
      <c r="C139" s="17" t="s">
        <v>371</v>
      </c>
      <c r="D139" s="16" t="s">
        <v>201</v>
      </c>
      <c r="E139" s="16" t="s">
        <v>20</v>
      </c>
      <c r="F139" s="18">
        <v>4</v>
      </c>
      <c r="G139" s="14">
        <v>28.14</v>
      </c>
      <c r="H139" s="14">
        <f t="shared" si="16"/>
        <v>36.54</v>
      </c>
      <c r="I139" s="14">
        <f t="shared" si="17"/>
        <v>146.16</v>
      </c>
      <c r="J139" s="15">
        <f t="shared" si="15"/>
        <v>1.7866773498954179E-2</v>
      </c>
    </row>
    <row r="140" spans="1:10" ht="24.75">
      <c r="A140" s="13" t="s">
        <v>372</v>
      </c>
      <c r="B140" s="16" t="s">
        <v>373</v>
      </c>
      <c r="C140" s="17" t="s">
        <v>374</v>
      </c>
      <c r="D140" s="16" t="s">
        <v>37</v>
      </c>
      <c r="E140" s="16" t="s">
        <v>20</v>
      </c>
      <c r="F140" s="18">
        <v>1</v>
      </c>
      <c r="G140" s="14">
        <v>38.950000000000003</v>
      </c>
      <c r="H140" s="14">
        <f t="shared" si="16"/>
        <v>50.57</v>
      </c>
      <c r="I140" s="14">
        <f t="shared" si="17"/>
        <v>50.57</v>
      </c>
      <c r="J140" s="15">
        <f t="shared" si="15"/>
        <v>6.1817373826088731E-3</v>
      </c>
    </row>
    <row r="141" spans="1:10" ht="24.75">
      <c r="A141" s="13" t="s">
        <v>375</v>
      </c>
      <c r="B141" s="16" t="s">
        <v>376</v>
      </c>
      <c r="C141" s="17" t="s">
        <v>377</v>
      </c>
      <c r="D141" s="16" t="s">
        <v>37</v>
      </c>
      <c r="E141" s="16" t="s">
        <v>20</v>
      </c>
      <c r="F141" s="18">
        <v>1</v>
      </c>
      <c r="G141" s="14">
        <v>9805.2999999999993</v>
      </c>
      <c r="H141" s="14">
        <f t="shared" si="16"/>
        <v>12731.2</v>
      </c>
      <c r="I141" s="14">
        <f t="shared" si="17"/>
        <v>12731.2</v>
      </c>
      <c r="J141" s="15">
        <f t="shared" si="15"/>
        <v>1.5562771399143778</v>
      </c>
    </row>
    <row r="142" spans="1:10" ht="24.75">
      <c r="A142" s="13" t="s">
        <v>378</v>
      </c>
      <c r="B142" s="16" t="s">
        <v>379</v>
      </c>
      <c r="C142" s="17" t="s">
        <v>380</v>
      </c>
      <c r="D142" s="16" t="s">
        <v>37</v>
      </c>
      <c r="E142" s="16" t="s">
        <v>20</v>
      </c>
      <c r="F142" s="18">
        <v>1</v>
      </c>
      <c r="G142" s="14">
        <v>13128.27</v>
      </c>
      <c r="H142" s="14">
        <f t="shared" si="16"/>
        <v>17045.75</v>
      </c>
      <c r="I142" s="14">
        <f t="shared" si="17"/>
        <v>17045.75</v>
      </c>
      <c r="J142" s="15">
        <f t="shared" ref="J142:J173" si="18">I142/VALOR_TOTAL*100</f>
        <v>2.083692900723852</v>
      </c>
    </row>
    <row r="143" spans="1:10" ht="24.75">
      <c r="A143" s="13" t="s">
        <v>381</v>
      </c>
      <c r="B143" s="16" t="s">
        <v>382</v>
      </c>
      <c r="C143" s="17" t="s">
        <v>383</v>
      </c>
      <c r="D143" s="16" t="s">
        <v>37</v>
      </c>
      <c r="E143" s="16" t="s">
        <v>20</v>
      </c>
      <c r="F143" s="18">
        <v>1</v>
      </c>
      <c r="G143" s="14">
        <v>7830.42</v>
      </c>
      <c r="H143" s="14">
        <f t="shared" si="16"/>
        <v>10167.02</v>
      </c>
      <c r="I143" s="14">
        <f t="shared" si="17"/>
        <v>10167.02</v>
      </c>
      <c r="J143" s="15">
        <f t="shared" si="18"/>
        <v>1.2428287048394713</v>
      </c>
    </row>
    <row r="144" spans="1:10" ht="20.100000000000001" customHeight="1">
      <c r="A144" s="13" t="s">
        <v>384</v>
      </c>
      <c r="B144" s="72" t="s">
        <v>385</v>
      </c>
      <c r="C144" s="72"/>
      <c r="D144" s="72"/>
      <c r="E144" s="72"/>
      <c r="F144" s="72"/>
      <c r="G144" s="72">
        <f>ROUND(F145*G145,2)+ROUND(F146*G146,2)</f>
        <v>5353.3600000000006</v>
      </c>
      <c r="H144" s="72"/>
      <c r="I144" s="14">
        <f>ROUND(SUM(I145:I146),2)</f>
        <v>6950.8</v>
      </c>
      <c r="J144" s="15">
        <f t="shared" si="18"/>
        <v>0.8496741190238829</v>
      </c>
    </row>
    <row r="145" spans="1:10">
      <c r="A145" s="13" t="s">
        <v>386</v>
      </c>
      <c r="B145" s="16" t="s">
        <v>387</v>
      </c>
      <c r="C145" s="17" t="s">
        <v>388</v>
      </c>
      <c r="D145" s="16" t="s">
        <v>15</v>
      </c>
      <c r="E145" s="16" t="s">
        <v>389</v>
      </c>
      <c r="F145" s="18">
        <v>4</v>
      </c>
      <c r="G145" s="14">
        <v>1102.7</v>
      </c>
      <c r="H145" s="14">
        <f>ROUND(G145*ROUND(1+(29.84/100),4),2)</f>
        <v>1431.75</v>
      </c>
      <c r="I145" s="14">
        <f>ROUND(ROUND(F145,2)*ROUND(H145,2),2)</f>
        <v>5727</v>
      </c>
      <c r="J145" s="15">
        <f t="shared" si="18"/>
        <v>0.70007534091756018</v>
      </c>
    </row>
    <row r="146" spans="1:10">
      <c r="A146" s="13" t="s">
        <v>390</v>
      </c>
      <c r="B146" s="16" t="s">
        <v>391</v>
      </c>
      <c r="C146" s="17" t="s">
        <v>392</v>
      </c>
      <c r="D146" s="16" t="s">
        <v>15</v>
      </c>
      <c r="E146" s="16" t="s">
        <v>389</v>
      </c>
      <c r="F146" s="18">
        <v>4</v>
      </c>
      <c r="G146" s="14">
        <v>235.64</v>
      </c>
      <c r="H146" s="14">
        <f>ROUND(G146*ROUND(1+(29.84/100),4),2)</f>
        <v>305.95</v>
      </c>
      <c r="I146" s="14">
        <f>ROUND(ROUND(F146,2)*ROUND(H146,2),2)</f>
        <v>1223.8</v>
      </c>
      <c r="J146" s="15">
        <f t="shared" si="18"/>
        <v>0.14959877810632269</v>
      </c>
    </row>
    <row r="147" spans="1:10" ht="20.100000000000001" customHeight="1">
      <c r="A147" s="13" t="s">
        <v>393</v>
      </c>
      <c r="B147" s="72" t="s">
        <v>394</v>
      </c>
      <c r="C147" s="72"/>
      <c r="D147" s="72"/>
      <c r="E147" s="72"/>
      <c r="F147" s="72"/>
      <c r="G147" s="72">
        <f>ROUND(F148*G148,2)+ROUND(F149*G149,2)+ROUND(F150*G150,2)+ROUND(F151*G151,2)+ROUND(F152*G152,2)+ROUND(F153*G153,2)+ROUND(F154*G154,2)+ROUND(F155*G155,2)+ROUND(F156*G156,2)+ROUND(F157*G157,2)+ROUND(F158*G158,2)+ROUND(F159*G159,2)+ROUND(F160*G160,2)+ROUND(F161*G161,2)</f>
        <v>15790.38</v>
      </c>
      <c r="H147" s="72"/>
      <c r="I147" s="14">
        <f>ROUND(SUM(I148:I161),2)</f>
        <v>20502.18</v>
      </c>
      <c r="J147" s="15">
        <f t="shared" si="18"/>
        <v>2.5062110447098278</v>
      </c>
    </row>
    <row r="148" spans="1:10">
      <c r="A148" s="13" t="s">
        <v>395</v>
      </c>
      <c r="B148" s="16" t="s">
        <v>396</v>
      </c>
      <c r="C148" s="17" t="s">
        <v>397</v>
      </c>
      <c r="D148" s="16" t="s">
        <v>15</v>
      </c>
      <c r="E148" s="16" t="s">
        <v>133</v>
      </c>
      <c r="F148" s="18">
        <v>2</v>
      </c>
      <c r="G148" s="14">
        <v>1162.4000000000001</v>
      </c>
      <c r="H148" s="14">
        <f t="shared" ref="H148:H161" si="19">ROUND(G148*ROUND(1+(29.84/100),4),2)</f>
        <v>1509.26</v>
      </c>
      <c r="I148" s="14">
        <f t="shared" ref="I148:I161" si="20">ROUND(ROUND(F148,2)*ROUND(H148,2),2)</f>
        <v>3018.52</v>
      </c>
      <c r="J148" s="15">
        <f t="shared" si="18"/>
        <v>0.36898750097197025</v>
      </c>
    </row>
    <row r="149" spans="1:10">
      <c r="A149" s="13" t="s">
        <v>398</v>
      </c>
      <c r="B149" s="16" t="s">
        <v>399</v>
      </c>
      <c r="C149" s="17" t="s">
        <v>400</v>
      </c>
      <c r="D149" s="16" t="s">
        <v>15</v>
      </c>
      <c r="E149" s="16" t="s">
        <v>133</v>
      </c>
      <c r="F149" s="18">
        <v>2</v>
      </c>
      <c r="G149" s="14">
        <v>1056.6400000000001</v>
      </c>
      <c r="H149" s="14">
        <f t="shared" si="19"/>
        <v>1371.94</v>
      </c>
      <c r="I149" s="14">
        <f t="shared" si="20"/>
        <v>2743.88</v>
      </c>
      <c r="J149" s="15">
        <f t="shared" si="18"/>
        <v>0.3354151783546141</v>
      </c>
    </row>
    <row r="150" spans="1:10" ht="24.75">
      <c r="A150" s="13" t="s">
        <v>401</v>
      </c>
      <c r="B150" s="16" t="s">
        <v>402</v>
      </c>
      <c r="C150" s="17" t="s">
        <v>403</v>
      </c>
      <c r="D150" s="16" t="s">
        <v>37</v>
      </c>
      <c r="E150" s="16" t="s">
        <v>20</v>
      </c>
      <c r="F150" s="18">
        <v>8</v>
      </c>
      <c r="G150" s="14">
        <v>313.08</v>
      </c>
      <c r="H150" s="14">
        <f t="shared" si="19"/>
        <v>406.5</v>
      </c>
      <c r="I150" s="14">
        <f t="shared" si="20"/>
        <v>3252</v>
      </c>
      <c r="J150" s="15">
        <f t="shared" si="18"/>
        <v>0.39752837587985079</v>
      </c>
    </row>
    <row r="151" spans="1:10">
      <c r="A151" s="13" t="s">
        <v>404</v>
      </c>
      <c r="B151" s="16" t="s">
        <v>405</v>
      </c>
      <c r="C151" s="17" t="s">
        <v>406</v>
      </c>
      <c r="D151" s="16" t="s">
        <v>15</v>
      </c>
      <c r="E151" s="16" t="s">
        <v>133</v>
      </c>
      <c r="F151" s="18">
        <v>10</v>
      </c>
      <c r="G151" s="14">
        <v>74.17</v>
      </c>
      <c r="H151" s="14">
        <f t="shared" si="19"/>
        <v>96.3</v>
      </c>
      <c r="I151" s="14">
        <f t="shared" si="20"/>
        <v>963</v>
      </c>
      <c r="J151" s="15">
        <f t="shared" si="18"/>
        <v>0.1177182736692178</v>
      </c>
    </row>
    <row r="152" spans="1:10" ht="16.5">
      <c r="A152" s="13" t="s">
        <v>407</v>
      </c>
      <c r="B152" s="16" t="s">
        <v>408</v>
      </c>
      <c r="C152" s="17" t="s">
        <v>409</v>
      </c>
      <c r="D152" s="16" t="s">
        <v>37</v>
      </c>
      <c r="E152" s="16" t="s">
        <v>20</v>
      </c>
      <c r="F152" s="18">
        <v>4</v>
      </c>
      <c r="G152" s="14">
        <v>54.32</v>
      </c>
      <c r="H152" s="14">
        <f t="shared" si="19"/>
        <v>70.53</v>
      </c>
      <c r="I152" s="14">
        <f t="shared" si="20"/>
        <v>282.12</v>
      </c>
      <c r="J152" s="15">
        <f t="shared" si="18"/>
        <v>3.4486686778359012E-2</v>
      </c>
    </row>
    <row r="153" spans="1:10" ht="16.5">
      <c r="A153" s="13" t="s">
        <v>410</v>
      </c>
      <c r="B153" s="16" t="s">
        <v>411</v>
      </c>
      <c r="C153" s="17" t="s">
        <v>412</v>
      </c>
      <c r="D153" s="16" t="s">
        <v>37</v>
      </c>
      <c r="E153" s="16" t="s">
        <v>20</v>
      </c>
      <c r="F153" s="18">
        <v>8</v>
      </c>
      <c r="G153" s="14">
        <v>51.64</v>
      </c>
      <c r="H153" s="14">
        <f t="shared" si="19"/>
        <v>67.05</v>
      </c>
      <c r="I153" s="14">
        <f t="shared" si="20"/>
        <v>536.4</v>
      </c>
      <c r="J153" s="15">
        <f t="shared" si="18"/>
        <v>6.5570178604536275E-2</v>
      </c>
    </row>
    <row r="154" spans="1:10">
      <c r="A154" s="13" t="s">
        <v>413</v>
      </c>
      <c r="B154" s="16" t="s">
        <v>414</v>
      </c>
      <c r="C154" s="17" t="s">
        <v>415</v>
      </c>
      <c r="D154" s="16" t="s">
        <v>37</v>
      </c>
      <c r="E154" s="16" t="s">
        <v>20</v>
      </c>
      <c r="F154" s="18">
        <v>2</v>
      </c>
      <c r="G154" s="14">
        <v>30.39</v>
      </c>
      <c r="H154" s="14">
        <f t="shared" si="19"/>
        <v>39.46</v>
      </c>
      <c r="I154" s="14">
        <f t="shared" si="20"/>
        <v>78.92</v>
      </c>
      <c r="J154" s="15">
        <f t="shared" si="18"/>
        <v>9.6472753457680898E-3</v>
      </c>
    </row>
    <row r="155" spans="1:10">
      <c r="A155" s="13" t="s">
        <v>416</v>
      </c>
      <c r="B155" s="16" t="s">
        <v>417</v>
      </c>
      <c r="C155" s="17" t="s">
        <v>418</v>
      </c>
      <c r="D155" s="16" t="s">
        <v>37</v>
      </c>
      <c r="E155" s="16" t="s">
        <v>20</v>
      </c>
      <c r="F155" s="18">
        <v>8</v>
      </c>
      <c r="G155" s="14">
        <v>44.98</v>
      </c>
      <c r="H155" s="14">
        <f t="shared" si="19"/>
        <v>58.4</v>
      </c>
      <c r="I155" s="14">
        <f t="shared" si="20"/>
        <v>467.2</v>
      </c>
      <c r="J155" s="15">
        <f t="shared" si="18"/>
        <v>5.7111087703279911E-2</v>
      </c>
    </row>
    <row r="156" spans="1:10">
      <c r="A156" s="13" t="s">
        <v>419</v>
      </c>
      <c r="B156" s="16" t="s">
        <v>420</v>
      </c>
      <c r="C156" s="17" t="s">
        <v>421</v>
      </c>
      <c r="D156" s="16" t="s">
        <v>15</v>
      </c>
      <c r="E156" s="16" t="s">
        <v>133</v>
      </c>
      <c r="F156" s="18">
        <v>6</v>
      </c>
      <c r="G156" s="14">
        <v>143.59</v>
      </c>
      <c r="H156" s="14">
        <f t="shared" si="19"/>
        <v>186.44</v>
      </c>
      <c r="I156" s="14">
        <f t="shared" si="20"/>
        <v>1118.6400000000001</v>
      </c>
      <c r="J156" s="15">
        <f t="shared" si="18"/>
        <v>0.13674389372516493</v>
      </c>
    </row>
    <row r="157" spans="1:10" ht="16.5">
      <c r="A157" s="13" t="s">
        <v>422</v>
      </c>
      <c r="B157" s="16" t="s">
        <v>423</v>
      </c>
      <c r="C157" s="17" t="s">
        <v>424</v>
      </c>
      <c r="D157" s="16" t="s">
        <v>37</v>
      </c>
      <c r="E157" s="16" t="s">
        <v>20</v>
      </c>
      <c r="F157" s="18">
        <v>4</v>
      </c>
      <c r="G157" s="14">
        <v>287.43</v>
      </c>
      <c r="H157" s="14">
        <f t="shared" si="19"/>
        <v>373.2</v>
      </c>
      <c r="I157" s="14">
        <f t="shared" si="20"/>
        <v>1492.8</v>
      </c>
      <c r="J157" s="15">
        <f t="shared" si="18"/>
        <v>0.18248166036698685</v>
      </c>
    </row>
    <row r="158" spans="1:10" ht="16.5">
      <c r="A158" s="13" t="s">
        <v>425</v>
      </c>
      <c r="B158" s="16" t="s">
        <v>426</v>
      </c>
      <c r="C158" s="17" t="s">
        <v>427</v>
      </c>
      <c r="D158" s="16" t="s">
        <v>37</v>
      </c>
      <c r="E158" s="16" t="s">
        <v>20</v>
      </c>
      <c r="F158" s="18">
        <v>2</v>
      </c>
      <c r="G158" s="14">
        <v>263.55</v>
      </c>
      <c r="H158" s="14">
        <f t="shared" si="19"/>
        <v>342.19</v>
      </c>
      <c r="I158" s="14">
        <f t="shared" si="20"/>
        <v>684.38</v>
      </c>
      <c r="J158" s="15">
        <f t="shared" si="18"/>
        <v>8.3659431083841426E-2</v>
      </c>
    </row>
    <row r="159" spans="1:10">
      <c r="A159" s="13" t="s">
        <v>428</v>
      </c>
      <c r="B159" s="16" t="s">
        <v>429</v>
      </c>
      <c r="C159" s="17" t="s">
        <v>430</v>
      </c>
      <c r="D159" s="16" t="s">
        <v>137</v>
      </c>
      <c r="E159" s="16" t="s">
        <v>133</v>
      </c>
      <c r="F159" s="18">
        <v>8</v>
      </c>
      <c r="G159" s="14">
        <v>84.75</v>
      </c>
      <c r="H159" s="14">
        <f t="shared" si="19"/>
        <v>110.04</v>
      </c>
      <c r="I159" s="14">
        <f t="shared" si="20"/>
        <v>880.32</v>
      </c>
      <c r="J159" s="15">
        <f t="shared" si="18"/>
        <v>0.1076113714189884</v>
      </c>
    </row>
    <row r="160" spans="1:10">
      <c r="A160" s="13" t="s">
        <v>431</v>
      </c>
      <c r="B160" s="16" t="s">
        <v>432</v>
      </c>
      <c r="C160" s="17" t="s">
        <v>433</v>
      </c>
      <c r="D160" s="16" t="s">
        <v>201</v>
      </c>
      <c r="E160" s="16" t="s">
        <v>20</v>
      </c>
      <c r="F160" s="18">
        <v>2</v>
      </c>
      <c r="G160" s="14">
        <v>290.37</v>
      </c>
      <c r="H160" s="14">
        <f t="shared" si="19"/>
        <v>377.02</v>
      </c>
      <c r="I160" s="14">
        <f t="shared" si="20"/>
        <v>754.04</v>
      </c>
      <c r="J160" s="15">
        <f t="shared" si="18"/>
        <v>9.2174752936175483E-2</v>
      </c>
    </row>
    <row r="161" spans="1:10">
      <c r="A161" s="13" t="s">
        <v>434</v>
      </c>
      <c r="B161" s="16" t="s">
        <v>435</v>
      </c>
      <c r="C161" s="17" t="s">
        <v>436</v>
      </c>
      <c r="D161" s="16" t="s">
        <v>15</v>
      </c>
      <c r="E161" s="16" t="s">
        <v>133</v>
      </c>
      <c r="F161" s="18">
        <v>4</v>
      </c>
      <c r="G161" s="14">
        <v>814.46</v>
      </c>
      <c r="H161" s="14">
        <f t="shared" si="19"/>
        <v>1057.49</v>
      </c>
      <c r="I161" s="14">
        <f t="shared" si="20"/>
        <v>4229.96</v>
      </c>
      <c r="J161" s="15">
        <f t="shared" si="18"/>
        <v>0.51707537787107438</v>
      </c>
    </row>
    <row r="162" spans="1:10" ht="20.100000000000001" customHeight="1">
      <c r="A162" s="13" t="s">
        <v>437</v>
      </c>
      <c r="B162" s="72" t="s">
        <v>438</v>
      </c>
      <c r="C162" s="72"/>
      <c r="D162" s="72"/>
      <c r="E162" s="72"/>
      <c r="F162" s="72"/>
      <c r="G162" s="72">
        <f>ROUND(F163*G163,2)+ROUND(F165*G165,2)+ROUND(F167*G167,2)</f>
        <v>0</v>
      </c>
      <c r="H162" s="72"/>
      <c r="I162" s="14">
        <f>ROUND(I163+I165+I167,2)</f>
        <v>23409.49</v>
      </c>
      <c r="J162" s="15">
        <f t="shared" si="18"/>
        <v>2.8616041020527705</v>
      </c>
    </row>
    <row r="163" spans="1:10" ht="20.100000000000001" customHeight="1">
      <c r="A163" s="13" t="s">
        <v>439</v>
      </c>
      <c r="B163" s="72" t="s">
        <v>440</v>
      </c>
      <c r="C163" s="72"/>
      <c r="D163" s="72"/>
      <c r="E163" s="72"/>
      <c r="F163" s="72"/>
      <c r="G163" s="72">
        <f>ROUND(F164*G164,2)</f>
        <v>5163.8999999999996</v>
      </c>
      <c r="H163" s="72"/>
      <c r="I163" s="14">
        <f>ROUND(SUM(I164:I164),2)</f>
        <v>6704.78</v>
      </c>
      <c r="J163" s="15">
        <f t="shared" si="18"/>
        <v>0.81960033949314459</v>
      </c>
    </row>
    <row r="164" spans="1:10">
      <c r="A164" s="13" t="s">
        <v>441</v>
      </c>
      <c r="B164" s="16" t="s">
        <v>442</v>
      </c>
      <c r="C164" s="17" t="s">
        <v>443</v>
      </c>
      <c r="D164" s="16" t="s">
        <v>15</v>
      </c>
      <c r="E164" s="16" t="s">
        <v>24</v>
      </c>
      <c r="F164" s="18">
        <v>11.34</v>
      </c>
      <c r="G164" s="14">
        <v>455.37</v>
      </c>
      <c r="H164" s="14">
        <f>ROUND(G164*ROUND(1+(29.84/100),4),2)</f>
        <v>591.25</v>
      </c>
      <c r="I164" s="14">
        <f>ROUND(ROUND(F164,2)*ROUND(H164,2),2)</f>
        <v>6704.78</v>
      </c>
      <c r="J164" s="15">
        <f t="shared" si="18"/>
        <v>0.81960033949314459</v>
      </c>
    </row>
    <row r="165" spans="1:10" ht="20.100000000000001" customHeight="1">
      <c r="A165" s="13" t="s">
        <v>444</v>
      </c>
      <c r="B165" s="72" t="s">
        <v>445</v>
      </c>
      <c r="C165" s="72"/>
      <c r="D165" s="72"/>
      <c r="E165" s="72"/>
      <c r="F165" s="72"/>
      <c r="G165" s="72">
        <f>ROUND(F166*G166,2)</f>
        <v>4621.62</v>
      </c>
      <c r="H165" s="72"/>
      <c r="I165" s="14">
        <f>ROUND(SUM(I166:I166),2)</f>
        <v>6000.69</v>
      </c>
      <c r="J165" s="15">
        <f t="shared" si="18"/>
        <v>0.73353153439682095</v>
      </c>
    </row>
    <row r="166" spans="1:10" ht="16.5">
      <c r="A166" s="13" t="s">
        <v>446</v>
      </c>
      <c r="B166" s="16" t="s">
        <v>447</v>
      </c>
      <c r="C166" s="17" t="s">
        <v>448</v>
      </c>
      <c r="D166" s="16" t="s">
        <v>37</v>
      </c>
      <c r="E166" s="16" t="s">
        <v>38</v>
      </c>
      <c r="F166" s="18">
        <v>9.9</v>
      </c>
      <c r="G166" s="14">
        <v>466.83</v>
      </c>
      <c r="H166" s="14">
        <f>ROUND(G166*ROUND(1+(29.84/100),4),2)</f>
        <v>606.13</v>
      </c>
      <c r="I166" s="14">
        <f>ROUND(ROUND(F166,2)*ROUND(H166,2),2)</f>
        <v>6000.69</v>
      </c>
      <c r="J166" s="15">
        <f t="shared" si="18"/>
        <v>0.73353153439682095</v>
      </c>
    </row>
    <row r="167" spans="1:10" ht="20.100000000000001" customHeight="1">
      <c r="A167" s="13" t="s">
        <v>449</v>
      </c>
      <c r="B167" s="72" t="s">
        <v>450</v>
      </c>
      <c r="C167" s="72"/>
      <c r="D167" s="72"/>
      <c r="E167" s="72"/>
      <c r="F167" s="72"/>
      <c r="G167" s="72">
        <f>ROUND(F168*G168,2)+ROUND(F169*G169,2)</f>
        <v>8243.94</v>
      </c>
      <c r="H167" s="72"/>
      <c r="I167" s="14">
        <f>ROUND(SUM(I168:I169),2)</f>
        <v>10704.02</v>
      </c>
      <c r="J167" s="15">
        <f t="shared" si="18"/>
        <v>1.3084722281628047</v>
      </c>
    </row>
    <row r="168" spans="1:10" ht="41.25">
      <c r="A168" s="13" t="s">
        <v>451</v>
      </c>
      <c r="B168" s="16" t="s">
        <v>452</v>
      </c>
      <c r="C168" s="17" t="s">
        <v>453</v>
      </c>
      <c r="D168" s="16" t="s">
        <v>37</v>
      </c>
      <c r="E168" s="16" t="s">
        <v>38</v>
      </c>
      <c r="F168" s="18">
        <v>35.200000000000003</v>
      </c>
      <c r="G168" s="14">
        <v>215.81</v>
      </c>
      <c r="H168" s="14">
        <f>ROUND(G168*ROUND(1+(29.84/100),4),2)</f>
        <v>280.20999999999998</v>
      </c>
      <c r="I168" s="14">
        <f>ROUND(ROUND(F168,2)*ROUND(H168,2),2)</f>
        <v>9863.39</v>
      </c>
      <c r="J168" s="15">
        <f t="shared" si="18"/>
        <v>1.2057126098922391</v>
      </c>
    </row>
    <row r="169" spans="1:10">
      <c r="A169" s="13" t="s">
        <v>454</v>
      </c>
      <c r="B169" s="16" t="s">
        <v>452</v>
      </c>
      <c r="C169" s="17" t="s">
        <v>455</v>
      </c>
      <c r="D169" s="16" t="s">
        <v>37</v>
      </c>
      <c r="E169" s="16" t="s">
        <v>38</v>
      </c>
      <c r="F169" s="18">
        <v>3</v>
      </c>
      <c r="G169" s="14">
        <v>215.81</v>
      </c>
      <c r="H169" s="14">
        <f>ROUND(G169*ROUND(1+(29.84/100),4),2)</f>
        <v>280.20999999999998</v>
      </c>
      <c r="I169" s="14">
        <f>ROUND(ROUND(F169,2)*ROUND(H169,2),2)</f>
        <v>840.63</v>
      </c>
      <c r="J169" s="15">
        <f t="shared" si="18"/>
        <v>0.10275961827056548</v>
      </c>
    </row>
    <row r="170" spans="1:10" ht="20.100000000000001" customHeight="1">
      <c r="A170" s="13" t="s">
        <v>456</v>
      </c>
      <c r="B170" s="72" t="s">
        <v>457</v>
      </c>
      <c r="C170" s="72"/>
      <c r="D170" s="72"/>
      <c r="E170" s="72"/>
      <c r="F170" s="72"/>
      <c r="G170" s="72">
        <f>ROUND(F171*G171,2)+ROUND(F172*G172,2)+ROUND(F173*G173,2)</f>
        <v>24832.27</v>
      </c>
      <c r="H170" s="72"/>
      <c r="I170" s="14">
        <f>ROUND(SUM(I171:I173),2)</f>
        <v>32239.67</v>
      </c>
      <c r="J170" s="15">
        <f t="shared" si="18"/>
        <v>3.9410158837645599</v>
      </c>
    </row>
    <row r="171" spans="1:10">
      <c r="A171" s="13" t="s">
        <v>458</v>
      </c>
      <c r="B171" s="16" t="s">
        <v>459</v>
      </c>
      <c r="C171" s="17" t="s">
        <v>460</v>
      </c>
      <c r="D171" s="16" t="s">
        <v>15</v>
      </c>
      <c r="E171" s="16" t="s">
        <v>24</v>
      </c>
      <c r="F171" s="18">
        <v>417.82</v>
      </c>
      <c r="G171" s="14">
        <v>39.56</v>
      </c>
      <c r="H171" s="14">
        <f>ROUND(G171*ROUND(1+(29.84/100),4),2)</f>
        <v>51.36</v>
      </c>
      <c r="I171" s="14">
        <f>ROUND(ROUND(F171,2)*ROUND(H171,2),2)</f>
        <v>21459.24</v>
      </c>
      <c r="J171" s="15">
        <f t="shared" si="18"/>
        <v>2.6232032056629553</v>
      </c>
    </row>
    <row r="172" spans="1:10">
      <c r="A172" s="13" t="s">
        <v>461</v>
      </c>
      <c r="B172" s="16" t="s">
        <v>462</v>
      </c>
      <c r="C172" s="17" t="s">
        <v>463</v>
      </c>
      <c r="D172" s="16" t="s">
        <v>15</v>
      </c>
      <c r="E172" s="16" t="s">
        <v>24</v>
      </c>
      <c r="F172" s="18">
        <v>196.97</v>
      </c>
      <c r="G172" s="14">
        <v>38.28</v>
      </c>
      <c r="H172" s="14">
        <f>ROUND(G172*ROUND(1+(29.84/100),4),2)</f>
        <v>49.7</v>
      </c>
      <c r="I172" s="14">
        <f>ROUND(ROUND(F172,2)*ROUND(H172,2),2)</f>
        <v>9789.41</v>
      </c>
      <c r="J172" s="15">
        <f t="shared" si="18"/>
        <v>1.1966692060645665</v>
      </c>
    </row>
    <row r="173" spans="1:10">
      <c r="A173" s="13" t="s">
        <v>464</v>
      </c>
      <c r="B173" s="16" t="s">
        <v>462</v>
      </c>
      <c r="C173" s="17" t="s">
        <v>465</v>
      </c>
      <c r="D173" s="16" t="s">
        <v>15</v>
      </c>
      <c r="E173" s="16" t="s">
        <v>24</v>
      </c>
      <c r="F173" s="18">
        <v>19.940000000000001</v>
      </c>
      <c r="G173" s="14">
        <v>38.28</v>
      </c>
      <c r="H173" s="14">
        <f>ROUND(G173*ROUND(1+(29.84/100),4),2)</f>
        <v>49.7</v>
      </c>
      <c r="I173" s="14">
        <f>ROUND(ROUND(F173,2)*ROUND(H173,2),2)</f>
        <v>991.02</v>
      </c>
      <c r="J173" s="15">
        <f t="shared" si="18"/>
        <v>0.12114347203703865</v>
      </c>
    </row>
    <row r="174" spans="1:10" ht="20.100000000000001" customHeight="1">
      <c r="A174" s="13" t="s">
        <v>466</v>
      </c>
      <c r="B174" s="72" t="s">
        <v>467</v>
      </c>
      <c r="C174" s="72"/>
      <c r="D174" s="72"/>
      <c r="E174" s="72"/>
      <c r="F174" s="72"/>
      <c r="G174" s="72">
        <f>ROUND(F175*G175,2)</f>
        <v>14869.44</v>
      </c>
      <c r="H174" s="72"/>
      <c r="I174" s="14">
        <f>ROUND(SUM(I175:I175),2)</f>
        <v>19306.66</v>
      </c>
      <c r="J174" s="15">
        <f t="shared" ref="J174:J187" si="21">I174/VALOR_TOTAL*100</f>
        <v>2.3600692476828047</v>
      </c>
    </row>
    <row r="175" spans="1:10" ht="16.5">
      <c r="A175" s="13" t="s">
        <v>468</v>
      </c>
      <c r="B175" s="16" t="s">
        <v>469</v>
      </c>
      <c r="C175" s="17" t="s">
        <v>470</v>
      </c>
      <c r="D175" s="16" t="s">
        <v>37</v>
      </c>
      <c r="E175" s="16" t="s">
        <v>38</v>
      </c>
      <c r="F175" s="18">
        <v>238.56</v>
      </c>
      <c r="G175" s="14">
        <v>62.33</v>
      </c>
      <c r="H175" s="14">
        <f>ROUND(G175*ROUND(1+(29.84/100),4),2)</f>
        <v>80.930000000000007</v>
      </c>
      <c r="I175" s="14">
        <f>ROUND(ROUND(F175,2)*ROUND(H175,2),2)</f>
        <v>19306.66</v>
      </c>
      <c r="J175" s="15">
        <f t="shared" si="21"/>
        <v>2.3600692476828047</v>
      </c>
    </row>
    <row r="176" spans="1:10" ht="20.100000000000001" customHeight="1">
      <c r="A176" s="13" t="s">
        <v>471</v>
      </c>
      <c r="B176" s="72" t="s">
        <v>472</v>
      </c>
      <c r="C176" s="72"/>
      <c r="D176" s="72"/>
      <c r="E176" s="72"/>
      <c r="F176" s="72"/>
      <c r="G176" s="72">
        <f>ROUND(F177*G177,2)+ROUND(F178*G178,2)+ROUND(F179*G179,2)</f>
        <v>99696.15</v>
      </c>
      <c r="H176" s="72"/>
      <c r="I176" s="14">
        <f>ROUND(SUM(I177:I179),2)</f>
        <v>129446.31</v>
      </c>
      <c r="J176" s="15">
        <f t="shared" si="21"/>
        <v>15.82367201043656</v>
      </c>
    </row>
    <row r="177" spans="1:10">
      <c r="A177" s="13" t="s">
        <v>473</v>
      </c>
      <c r="B177" s="16" t="s">
        <v>474</v>
      </c>
      <c r="C177" s="17" t="s">
        <v>475</v>
      </c>
      <c r="D177" s="16" t="s">
        <v>15</v>
      </c>
      <c r="E177" s="16" t="s">
        <v>256</v>
      </c>
      <c r="F177" s="18">
        <v>2176.2199999999998</v>
      </c>
      <c r="G177" s="14">
        <v>19.97</v>
      </c>
      <c r="H177" s="14">
        <f>ROUND(G177*ROUND(1+(29.84/100),4),2)</f>
        <v>25.93</v>
      </c>
      <c r="I177" s="14">
        <f>ROUND(ROUND(F177,2)*ROUND(H177,2),2)</f>
        <v>56429.38</v>
      </c>
      <c r="J177" s="15">
        <f t="shared" si="21"/>
        <v>6.8979950133170149</v>
      </c>
    </row>
    <row r="178" spans="1:10">
      <c r="A178" s="13" t="s">
        <v>476</v>
      </c>
      <c r="B178" s="16" t="s">
        <v>477</v>
      </c>
      <c r="C178" s="17" t="s">
        <v>478</v>
      </c>
      <c r="D178" s="16" t="s">
        <v>201</v>
      </c>
      <c r="E178" s="16" t="s">
        <v>87</v>
      </c>
      <c r="F178" s="18">
        <v>43.14</v>
      </c>
      <c r="G178" s="14">
        <v>59.37</v>
      </c>
      <c r="H178" s="14">
        <f>ROUND(G178*ROUND(1+(29.84/100),4),2)</f>
        <v>77.09</v>
      </c>
      <c r="I178" s="14">
        <f>ROUND(ROUND(F178,2)*ROUND(H178,2),2)</f>
        <v>3325.66</v>
      </c>
      <c r="J178" s="15">
        <f t="shared" si="21"/>
        <v>0.40653266252416503</v>
      </c>
    </row>
    <row r="179" spans="1:10">
      <c r="A179" s="13" t="s">
        <v>479</v>
      </c>
      <c r="B179" s="16" t="s">
        <v>480</v>
      </c>
      <c r="C179" s="17" t="s">
        <v>481</v>
      </c>
      <c r="D179" s="16" t="s">
        <v>15</v>
      </c>
      <c r="E179" s="16" t="s">
        <v>24</v>
      </c>
      <c r="F179" s="18">
        <v>391.48</v>
      </c>
      <c r="G179" s="14">
        <v>137.11000000000001</v>
      </c>
      <c r="H179" s="14">
        <f>ROUND(G179*ROUND(1+(29.84/100),4),2)</f>
        <v>178.02</v>
      </c>
      <c r="I179" s="14">
        <f>ROUND(ROUND(F179,2)*ROUND(H179,2),2)</f>
        <v>69691.27</v>
      </c>
      <c r="J179" s="15">
        <f t="shared" si="21"/>
        <v>8.5191443345953779</v>
      </c>
    </row>
    <row r="180" spans="1:10" ht="20.100000000000001" customHeight="1">
      <c r="A180" s="13" t="s">
        <v>482</v>
      </c>
      <c r="B180" s="72" t="s">
        <v>483</v>
      </c>
      <c r="C180" s="72"/>
      <c r="D180" s="72"/>
      <c r="E180" s="72"/>
      <c r="F180" s="72"/>
      <c r="G180" s="72">
        <f>ROUND(F181*G181,2)+ROUND(F182*G182,2)+ROUND(F183*G183,2)</f>
        <v>657.88</v>
      </c>
      <c r="H180" s="72"/>
      <c r="I180" s="14">
        <f>ROUND(SUM(I181:I183),2)</f>
        <v>854.16</v>
      </c>
      <c r="J180" s="15">
        <f t="shared" si="21"/>
        <v>0.1044135416794383</v>
      </c>
    </row>
    <row r="181" spans="1:10">
      <c r="A181" s="13" t="s">
        <v>484</v>
      </c>
      <c r="B181" s="16" t="s">
        <v>485</v>
      </c>
      <c r="C181" s="17" t="s">
        <v>486</v>
      </c>
      <c r="D181" s="16" t="s">
        <v>15</v>
      </c>
      <c r="E181" s="16" t="s">
        <v>133</v>
      </c>
      <c r="F181" s="18">
        <v>6</v>
      </c>
      <c r="G181" s="14">
        <v>39.56</v>
      </c>
      <c r="H181" s="14">
        <f>ROUND(G181*ROUND(1+(29.84/100),4),2)</f>
        <v>51.36</v>
      </c>
      <c r="I181" s="14">
        <f>ROUND(ROUND(F181,2)*ROUND(H181,2),2)</f>
        <v>308.16000000000003</v>
      </c>
      <c r="J181" s="15">
        <f t="shared" si="21"/>
        <v>3.7669847574149706E-2</v>
      </c>
    </row>
    <row r="182" spans="1:10">
      <c r="A182" s="13" t="s">
        <v>487</v>
      </c>
      <c r="B182" s="16" t="s">
        <v>485</v>
      </c>
      <c r="C182" s="17" t="s">
        <v>488</v>
      </c>
      <c r="D182" s="16" t="s">
        <v>15</v>
      </c>
      <c r="E182" s="16" t="s">
        <v>133</v>
      </c>
      <c r="F182" s="18">
        <v>2</v>
      </c>
      <c r="G182" s="14">
        <v>39.56</v>
      </c>
      <c r="H182" s="14">
        <f>ROUND(G182*ROUND(1+(29.84/100),4),2)</f>
        <v>51.36</v>
      </c>
      <c r="I182" s="14">
        <f>ROUND(ROUND(F182,2)*ROUND(H182,2),2)</f>
        <v>102.72</v>
      </c>
      <c r="J182" s="15">
        <f t="shared" si="21"/>
        <v>1.2556615858049899E-2</v>
      </c>
    </row>
    <row r="183" spans="1:10">
      <c r="A183" s="13" t="s">
        <v>489</v>
      </c>
      <c r="B183" s="16" t="s">
        <v>490</v>
      </c>
      <c r="C183" s="17" t="s">
        <v>491</v>
      </c>
      <c r="D183" s="16" t="s">
        <v>15</v>
      </c>
      <c r="E183" s="16" t="s">
        <v>133</v>
      </c>
      <c r="F183" s="18">
        <v>2</v>
      </c>
      <c r="G183" s="14">
        <v>170.7</v>
      </c>
      <c r="H183" s="14">
        <f>ROUND(G183*ROUND(1+(29.84/100),4),2)</f>
        <v>221.64</v>
      </c>
      <c r="I183" s="14">
        <f>ROUND(ROUND(F183,2)*ROUND(H183,2),2)</f>
        <v>443.28</v>
      </c>
      <c r="J183" s="15">
        <f t="shared" si="21"/>
        <v>5.4187078247238694E-2</v>
      </c>
    </row>
    <row r="184" spans="1:10" ht="20.100000000000001" customHeight="1">
      <c r="A184" s="13" t="s">
        <v>492</v>
      </c>
      <c r="B184" s="72" t="s">
        <v>493</v>
      </c>
      <c r="C184" s="72"/>
      <c r="D184" s="72"/>
      <c r="E184" s="72"/>
      <c r="F184" s="72"/>
      <c r="G184" s="72">
        <f>ROUND(F185*G185,2)+ROUND(F186*G186,2)+ROUND(F187*G187,2)</f>
        <v>7164.38</v>
      </c>
      <c r="H184" s="72"/>
      <c r="I184" s="14">
        <f>ROUND(SUM(I185:I187),2)</f>
        <v>9302.2800000000007</v>
      </c>
      <c r="J184" s="15">
        <f t="shared" si="21"/>
        <v>1.1371218512852455</v>
      </c>
    </row>
    <row r="185" spans="1:10">
      <c r="A185" s="13" t="s">
        <v>494</v>
      </c>
      <c r="B185" s="16" t="s">
        <v>495</v>
      </c>
      <c r="C185" s="17" t="s">
        <v>496</v>
      </c>
      <c r="D185" s="16" t="s">
        <v>15</v>
      </c>
      <c r="E185" s="16" t="s">
        <v>24</v>
      </c>
      <c r="F185" s="18">
        <v>391.48</v>
      </c>
      <c r="G185" s="14">
        <v>7.54</v>
      </c>
      <c r="H185" s="14">
        <f>ROUND(G185*ROUND(1+(29.84/100),4),2)</f>
        <v>9.7899999999999991</v>
      </c>
      <c r="I185" s="14">
        <f>ROUND(ROUND(F185,2)*ROUND(H185,2),2)</f>
        <v>3832.59</v>
      </c>
      <c r="J185" s="15">
        <f t="shared" si="21"/>
        <v>0.46850039302378765</v>
      </c>
    </row>
    <row r="186" spans="1:10">
      <c r="A186" s="13" t="s">
        <v>497</v>
      </c>
      <c r="B186" s="16" t="s">
        <v>498</v>
      </c>
      <c r="C186" s="17" t="s">
        <v>499</v>
      </c>
      <c r="D186" s="16" t="s">
        <v>15</v>
      </c>
      <c r="E186" s="16" t="s">
        <v>133</v>
      </c>
      <c r="F186" s="18">
        <v>1</v>
      </c>
      <c r="G186" s="14">
        <v>1082.57</v>
      </c>
      <c r="H186" s="14">
        <f>ROUND(G186*ROUND(1+(29.84/100),4),2)</f>
        <v>1405.61</v>
      </c>
      <c r="I186" s="14">
        <f>ROUND(ROUND(F186,2)*ROUND(H186,2),2)</f>
        <v>1405.61</v>
      </c>
      <c r="J186" s="15">
        <f t="shared" si="21"/>
        <v>0.17182345031379984</v>
      </c>
    </row>
    <row r="187" spans="1:10">
      <c r="A187" s="13" t="s">
        <v>500</v>
      </c>
      <c r="B187" s="16" t="s">
        <v>501</v>
      </c>
      <c r="C187" s="17" t="s">
        <v>502</v>
      </c>
      <c r="D187" s="16" t="s">
        <v>15</v>
      </c>
      <c r="E187" s="16" t="s">
        <v>24</v>
      </c>
      <c r="F187" s="18">
        <v>4.62</v>
      </c>
      <c r="G187" s="14">
        <v>677.5</v>
      </c>
      <c r="H187" s="14">
        <f>ROUND(G187*ROUND(1+(29.84/100),4),2)</f>
        <v>879.67</v>
      </c>
      <c r="I187" s="14">
        <f>ROUND(ROUND(F187,2)*ROUND(H187,2),2)</f>
        <v>4064.08</v>
      </c>
      <c r="J187" s="15">
        <f t="shared" si="21"/>
        <v>0.4967980079476581</v>
      </c>
    </row>
    <row r="188" spans="1:10" ht="15" customHeight="1">
      <c r="A188" s="19"/>
      <c r="B188" s="19"/>
      <c r="C188" s="19"/>
      <c r="D188" s="19"/>
      <c r="E188" s="19"/>
      <c r="F188" s="19"/>
      <c r="G188" s="19"/>
      <c r="H188" s="71" t="s">
        <v>503</v>
      </c>
      <c r="I188" s="71"/>
      <c r="J188" s="20">
        <f>J190-J189</f>
        <v>188006.73110000032</v>
      </c>
    </row>
    <row r="189" spans="1:10" ht="15" customHeight="1">
      <c r="A189" s="19"/>
      <c r="B189" s="19"/>
      <c r="C189" s="19"/>
      <c r="D189" s="19"/>
      <c r="E189" s="19"/>
      <c r="F189" s="19"/>
      <c r="G189" s="19"/>
      <c r="H189" s="71" t="s">
        <v>504</v>
      </c>
      <c r="I189" s="71"/>
      <c r="J189" s="20">
        <f>SUMPRODUCT(ROUND(F14:F187,2),ROUND(G14:G187,2))</f>
        <v>630048.07889999985</v>
      </c>
    </row>
    <row r="190" spans="1:10" ht="15" customHeight="1">
      <c r="A190" s="19"/>
      <c r="B190" s="19"/>
      <c r="C190" s="19"/>
      <c r="D190" s="19"/>
      <c r="E190" s="19"/>
      <c r="F190" s="19"/>
      <c r="G190" s="19"/>
      <c r="H190" s="71" t="s">
        <v>505</v>
      </c>
      <c r="I190" s="71"/>
      <c r="J190" s="20">
        <f>I14+I22+I26+I32+I36+I38+I43+I48+I54+I95+I103+I116+I144+I147+I162+I170+I174+I176+I180+I184</f>
        <v>818054.81000000017</v>
      </c>
    </row>
    <row r="191" spans="1:10">
      <c r="A191" s="21"/>
      <c r="B191" s="21"/>
      <c r="C191" s="21"/>
      <c r="D191" s="21"/>
      <c r="E191" s="21"/>
      <c r="F191" s="21"/>
      <c r="G191" s="21"/>
      <c r="H191" s="21"/>
      <c r="I191" s="21"/>
      <c r="J191" s="21"/>
    </row>
    <row r="192" spans="1:10">
      <c r="A192" s="22"/>
      <c r="B192" s="22"/>
      <c r="C192" s="22"/>
      <c r="D192" s="22"/>
      <c r="E192" s="22"/>
      <c r="F192" s="22"/>
      <c r="G192" s="22"/>
      <c r="H192" s="22"/>
      <c r="I192" s="22"/>
      <c r="J192" s="22"/>
    </row>
    <row r="193" spans="1:10" s="23" customFormat="1" ht="15" customHeight="1">
      <c r="A193" s="77" t="s">
        <v>1351</v>
      </c>
      <c r="B193" s="77"/>
      <c r="C193" s="77"/>
      <c r="D193" s="76" t="s">
        <v>1352</v>
      </c>
      <c r="E193" s="76"/>
      <c r="F193" s="76"/>
      <c r="G193" s="76"/>
    </row>
    <row r="194" spans="1:10">
      <c r="A194" s="22"/>
      <c r="B194" s="22"/>
      <c r="C194" s="22"/>
      <c r="D194" s="22"/>
      <c r="E194" s="22"/>
      <c r="F194" s="22"/>
      <c r="G194" s="22"/>
      <c r="H194" s="22"/>
      <c r="I194" s="22"/>
      <c r="J194" s="22"/>
    </row>
    <row r="195" spans="1:10">
      <c r="A195" s="23"/>
      <c r="B195" s="23"/>
      <c r="C195" s="23"/>
      <c r="D195" s="23"/>
      <c r="E195" s="23"/>
      <c r="F195" s="23"/>
      <c r="G195" s="23"/>
      <c r="H195" s="23"/>
      <c r="I195" s="23"/>
      <c r="J195" s="23"/>
    </row>
  </sheetData>
  <mergeCells count="53">
    <mergeCell ref="A2:J2"/>
    <mergeCell ref="A3:J3"/>
    <mergeCell ref="A1:J1"/>
    <mergeCell ref="A6:J6"/>
    <mergeCell ref="D193:G193"/>
    <mergeCell ref="A193:C193"/>
    <mergeCell ref="A11:J11"/>
    <mergeCell ref="A12:A13"/>
    <mergeCell ref="B12:B13"/>
    <mergeCell ref="C12:C13"/>
    <mergeCell ref="D12:D13"/>
    <mergeCell ref="E12:E13"/>
    <mergeCell ref="F12:F13"/>
    <mergeCell ref="G12:H12"/>
    <mergeCell ref="I12:I13"/>
    <mergeCell ref="J12:J13"/>
    <mergeCell ref="B14:H14"/>
    <mergeCell ref="B22:H22"/>
    <mergeCell ref="B26:H26"/>
    <mergeCell ref="B27:H27"/>
    <mergeCell ref="B30:H30"/>
    <mergeCell ref="B32:H32"/>
    <mergeCell ref="B33:H33"/>
    <mergeCell ref="B36:H36"/>
    <mergeCell ref="B38:H38"/>
    <mergeCell ref="B43:H43"/>
    <mergeCell ref="B48:H48"/>
    <mergeCell ref="B54:H54"/>
    <mergeCell ref="B55:H55"/>
    <mergeCell ref="B56:H56"/>
    <mergeCell ref="B64:H64"/>
    <mergeCell ref="B70:H70"/>
    <mergeCell ref="B75:H75"/>
    <mergeCell ref="B82:H82"/>
    <mergeCell ref="B83:H83"/>
    <mergeCell ref="B93:H93"/>
    <mergeCell ref="B95:H95"/>
    <mergeCell ref="B103:H103"/>
    <mergeCell ref="B116:H116"/>
    <mergeCell ref="B144:H144"/>
    <mergeCell ref="B147:H147"/>
    <mergeCell ref="B162:H162"/>
    <mergeCell ref="B163:H163"/>
    <mergeCell ref="B165:H165"/>
    <mergeCell ref="B167:H167"/>
    <mergeCell ref="B170:H170"/>
    <mergeCell ref="H189:I189"/>
    <mergeCell ref="H190:I190"/>
    <mergeCell ref="B174:H174"/>
    <mergeCell ref="B176:H176"/>
    <mergeCell ref="B180:H180"/>
    <mergeCell ref="B184:H184"/>
    <mergeCell ref="H188:I188"/>
  </mergeCells>
  <printOptions horizontalCentered="1"/>
  <pageMargins left="0.51181102362204722" right="0.19685039370078741" top="0.51181102362204722" bottom="0.51181102362204722" header="0" footer="0"/>
  <pageSetup paperSize="9" scale="85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/>
  </sheetPr>
  <dimension ref="A1:K1676"/>
  <sheetViews>
    <sheetView view="pageBreakPreview" zoomScale="115" zoomScaleNormal="115" zoomScaleSheetLayoutView="115" workbookViewId="0">
      <selection activeCell="I12" sqref="I12"/>
    </sheetView>
  </sheetViews>
  <sheetFormatPr defaultRowHeight="15"/>
  <cols>
    <col min="1" max="1" width="6.42578125" bestFit="1" customWidth="1"/>
    <col min="2" max="2" width="49" customWidth="1"/>
    <col min="3" max="3" width="5.5703125" bestFit="1" customWidth="1"/>
    <col min="4" max="4" width="6.140625" customWidth="1"/>
    <col min="5" max="6" width="12.42578125" customWidth="1"/>
    <col min="7" max="7" width="12.42578125" style="38" customWidth="1"/>
  </cols>
  <sheetData>
    <row r="1" spans="1:11" s="69" customFormat="1" ht="73.5" customHeight="1">
      <c r="A1" s="82" t="s">
        <v>1347</v>
      </c>
      <c r="B1" s="82"/>
      <c r="C1" s="82"/>
      <c r="D1" s="82"/>
      <c r="E1" s="82"/>
      <c r="F1" s="82"/>
      <c r="G1" s="82"/>
      <c r="H1" s="68"/>
      <c r="I1" s="68"/>
      <c r="J1" s="68"/>
      <c r="K1" s="68"/>
    </row>
    <row r="2" spans="1:11" s="4" customFormat="1"/>
    <row r="3" spans="1:11" s="10" customFormat="1" ht="14.25">
      <c r="A3" s="67" t="s">
        <v>1348</v>
      </c>
      <c r="B3" s="67"/>
      <c r="C3" s="67"/>
      <c r="D3" s="70"/>
      <c r="H3" s="9"/>
      <c r="I3" s="9"/>
      <c r="J3" s="9"/>
    </row>
    <row r="4" spans="1:11" s="10" customFormat="1" ht="14.25">
      <c r="A4" s="67" t="s">
        <v>1370</v>
      </c>
      <c r="B4" s="67"/>
      <c r="C4" s="67"/>
      <c r="D4" s="70"/>
      <c r="H4" s="9"/>
      <c r="I4" s="9"/>
      <c r="J4" s="9"/>
    </row>
    <row r="5" spans="1:11" s="10" customFormat="1" ht="14.25">
      <c r="A5" s="67" t="s">
        <v>1374</v>
      </c>
      <c r="B5" s="67"/>
      <c r="C5" s="67"/>
      <c r="D5" s="70"/>
      <c r="H5" s="9"/>
      <c r="I5" s="9"/>
      <c r="J5" s="9"/>
    </row>
    <row r="6" spans="1:11" s="10" customFormat="1" ht="14.25">
      <c r="A6" s="67"/>
      <c r="B6" s="67"/>
      <c r="C6" s="67"/>
      <c r="D6" s="70"/>
      <c r="H6" s="9"/>
      <c r="I6" s="9"/>
      <c r="J6" s="9"/>
    </row>
    <row r="7" spans="1:11" s="10" customFormat="1" ht="24" customHeight="1">
      <c r="A7" s="83" t="s">
        <v>1371</v>
      </c>
      <c r="B7" s="83"/>
      <c r="C7" s="83"/>
      <c r="D7" s="83"/>
      <c r="E7" s="83"/>
      <c r="F7" s="83"/>
      <c r="G7" s="83"/>
      <c r="H7" s="24"/>
      <c r="I7" s="24"/>
      <c r="J7" s="24"/>
    </row>
    <row r="8" spans="1:11" s="10" customFormat="1" ht="14.25">
      <c r="A8" s="81" t="s">
        <v>1375</v>
      </c>
      <c r="B8" s="81"/>
      <c r="C8" s="81"/>
      <c r="D8" s="81"/>
      <c r="E8" s="81"/>
      <c r="F8" s="81"/>
      <c r="G8" s="81"/>
      <c r="H8" s="9"/>
      <c r="I8" s="9"/>
      <c r="J8" s="9"/>
    </row>
    <row r="9" spans="1:11" s="10" customFormat="1" ht="14.25">
      <c r="A9" s="81" t="s">
        <v>1349</v>
      </c>
      <c r="B9" s="81"/>
      <c r="C9" s="81"/>
      <c r="D9" s="81"/>
      <c r="E9" s="81"/>
      <c r="F9" s="81"/>
      <c r="G9" s="81"/>
      <c r="H9" s="9"/>
      <c r="I9" s="9"/>
      <c r="J9" s="9"/>
    </row>
    <row r="10" spans="1:11" s="4" customFormat="1">
      <c r="A10" s="81" t="s">
        <v>1350</v>
      </c>
      <c r="B10" s="81"/>
      <c r="C10" s="81"/>
      <c r="D10" s="81"/>
      <c r="E10" s="81"/>
      <c r="F10" s="81"/>
      <c r="G10" s="81"/>
      <c r="H10" s="11"/>
      <c r="I10" s="11"/>
      <c r="J10" s="11"/>
    </row>
    <row r="11" spans="1:11">
      <c r="G11"/>
    </row>
    <row r="12" spans="1:11" ht="9.9499999999999993" customHeight="1">
      <c r="A12" s="1"/>
      <c r="B12" s="1"/>
      <c r="C12" s="1"/>
      <c r="D12" s="1"/>
      <c r="E12" s="89"/>
      <c r="F12" s="89"/>
      <c r="G12" s="89"/>
    </row>
    <row r="13" spans="1:11" ht="20.100000000000001" customHeight="1">
      <c r="A13" s="90" t="s">
        <v>506</v>
      </c>
      <c r="B13" s="90"/>
      <c r="C13" s="90"/>
      <c r="D13" s="90"/>
      <c r="E13" s="90"/>
      <c r="F13" s="90"/>
      <c r="G13" s="90"/>
    </row>
    <row r="14" spans="1:11" ht="15" customHeight="1">
      <c r="A14" s="84" t="s">
        <v>507</v>
      </c>
      <c r="B14" s="84"/>
      <c r="C14" s="25" t="s">
        <v>3</v>
      </c>
      <c r="D14" s="25" t="s">
        <v>4</v>
      </c>
      <c r="E14" s="25" t="s">
        <v>508</v>
      </c>
      <c r="F14" s="25" t="s">
        <v>509</v>
      </c>
      <c r="G14" s="32" t="s">
        <v>510</v>
      </c>
    </row>
    <row r="15" spans="1:11" ht="15" customHeight="1">
      <c r="A15" s="26" t="s">
        <v>511</v>
      </c>
      <c r="B15" s="27" t="s">
        <v>512</v>
      </c>
      <c r="C15" s="26" t="s">
        <v>15</v>
      </c>
      <c r="D15" s="26" t="s">
        <v>133</v>
      </c>
      <c r="E15" s="28">
        <v>1</v>
      </c>
      <c r="F15" s="29">
        <v>401.06</v>
      </c>
      <c r="G15" s="33">
        <f>TRUNC(TRUNC(E15,8)*F15,2)</f>
        <v>401.06</v>
      </c>
    </row>
    <row r="16" spans="1:11" ht="15" customHeight="1">
      <c r="A16" s="26" t="s">
        <v>513</v>
      </c>
      <c r="B16" s="27" t="s">
        <v>514</v>
      </c>
      <c r="C16" s="26" t="s">
        <v>15</v>
      </c>
      <c r="D16" s="26" t="s">
        <v>133</v>
      </c>
      <c r="E16" s="28">
        <v>1</v>
      </c>
      <c r="F16" s="29">
        <v>189.98</v>
      </c>
      <c r="G16" s="33">
        <f>TRUNC(TRUNC(E16,8)*F16,2)</f>
        <v>189.98</v>
      </c>
    </row>
    <row r="17" spans="1:7" ht="15" customHeight="1">
      <c r="A17" s="26" t="s">
        <v>515</v>
      </c>
      <c r="B17" s="27" t="s">
        <v>516</v>
      </c>
      <c r="C17" s="26" t="s">
        <v>15</v>
      </c>
      <c r="D17" s="26" t="s">
        <v>133</v>
      </c>
      <c r="E17" s="28">
        <v>1</v>
      </c>
      <c r="F17" s="29">
        <v>2994.17</v>
      </c>
      <c r="G17" s="33">
        <f>TRUNC(TRUNC(E17,8)*F17,2)</f>
        <v>2994.17</v>
      </c>
    </row>
    <row r="18" spans="1:7" ht="15" customHeight="1">
      <c r="A18" s="26" t="s">
        <v>517</v>
      </c>
      <c r="B18" s="27" t="s">
        <v>518</v>
      </c>
      <c r="C18" s="26" t="s">
        <v>15</v>
      </c>
      <c r="D18" s="26" t="s">
        <v>133</v>
      </c>
      <c r="E18" s="28">
        <v>1</v>
      </c>
      <c r="F18" s="29">
        <v>1001.7</v>
      </c>
      <c r="G18" s="33">
        <f>TRUNC(TRUNC(E18,8)*F18,2)</f>
        <v>1001.7</v>
      </c>
    </row>
    <row r="19" spans="1:7" ht="15" customHeight="1">
      <c r="A19" s="26" t="s">
        <v>519</v>
      </c>
      <c r="B19" s="27" t="s">
        <v>520</v>
      </c>
      <c r="C19" s="26" t="s">
        <v>15</v>
      </c>
      <c r="D19" s="26" t="s">
        <v>133</v>
      </c>
      <c r="E19" s="28">
        <v>1</v>
      </c>
      <c r="F19" s="29">
        <v>871.04</v>
      </c>
      <c r="G19" s="33">
        <f>TRUNC(TRUNC(E19,8)*F19,2)</f>
        <v>871.04</v>
      </c>
    </row>
    <row r="20" spans="1:7" ht="15" customHeight="1">
      <c r="A20" s="30"/>
      <c r="B20" s="30"/>
      <c r="C20" s="30"/>
      <c r="D20" s="30"/>
      <c r="E20" s="85" t="s">
        <v>521</v>
      </c>
      <c r="F20" s="85"/>
      <c r="G20" s="34">
        <f>SUM(G15:G19)</f>
        <v>5457.95</v>
      </c>
    </row>
    <row r="21" spans="1:7" ht="15" customHeight="1">
      <c r="A21" s="30"/>
      <c r="B21" s="30"/>
      <c r="C21" s="30"/>
      <c r="D21" s="30"/>
      <c r="E21" s="86" t="s">
        <v>522</v>
      </c>
      <c r="F21" s="86"/>
      <c r="G21" s="35">
        <f>SUM(G20)</f>
        <v>5457.95</v>
      </c>
    </row>
    <row r="22" spans="1:7" ht="9.9499999999999993" customHeight="1">
      <c r="A22" s="30"/>
      <c r="B22" s="30"/>
      <c r="C22" s="30"/>
      <c r="D22" s="30"/>
      <c r="E22" s="87"/>
      <c r="F22" s="87"/>
      <c r="G22" s="87"/>
    </row>
    <row r="23" spans="1:7" ht="20.100000000000001" customHeight="1">
      <c r="A23" s="88" t="s">
        <v>523</v>
      </c>
      <c r="B23" s="88"/>
      <c r="C23" s="88"/>
      <c r="D23" s="88"/>
      <c r="E23" s="88"/>
      <c r="F23" s="88"/>
      <c r="G23" s="88"/>
    </row>
    <row r="24" spans="1:7" ht="15" customHeight="1">
      <c r="A24" s="84" t="s">
        <v>524</v>
      </c>
      <c r="B24" s="84"/>
      <c r="C24" s="25" t="s">
        <v>3</v>
      </c>
      <c r="D24" s="25" t="s">
        <v>4</v>
      </c>
      <c r="E24" s="25" t="s">
        <v>508</v>
      </c>
      <c r="F24" s="25" t="s">
        <v>509</v>
      </c>
      <c r="G24" s="32" t="s">
        <v>510</v>
      </c>
    </row>
    <row r="25" spans="1:7" ht="21" customHeight="1">
      <c r="A25" s="26" t="s">
        <v>525</v>
      </c>
      <c r="B25" s="27" t="s">
        <v>526</v>
      </c>
      <c r="C25" s="26" t="s">
        <v>37</v>
      </c>
      <c r="D25" s="26" t="s">
        <v>527</v>
      </c>
      <c r="E25" s="28">
        <v>3.0287799899999999</v>
      </c>
      <c r="F25" s="29">
        <v>118.33</v>
      </c>
      <c r="G25" s="33">
        <f>ROUND(ROUND(E25,8)*F25,2)</f>
        <v>358.4</v>
      </c>
    </row>
    <row r="26" spans="1:7" ht="15" customHeight="1">
      <c r="A26" s="26" t="s">
        <v>528</v>
      </c>
      <c r="B26" s="27" t="s">
        <v>529</v>
      </c>
      <c r="C26" s="26" t="s">
        <v>37</v>
      </c>
      <c r="D26" s="26" t="s">
        <v>530</v>
      </c>
      <c r="E26" s="28">
        <v>0.75799998999999996</v>
      </c>
      <c r="F26" s="29">
        <v>6157.16</v>
      </c>
      <c r="G26" s="33">
        <f>ROUND(ROUND(E26,8)*F26,2)</f>
        <v>4667.13</v>
      </c>
    </row>
    <row r="27" spans="1:7" ht="18" customHeight="1">
      <c r="A27" s="30"/>
      <c r="B27" s="30"/>
      <c r="C27" s="30"/>
      <c r="D27" s="30"/>
      <c r="E27" s="85" t="s">
        <v>531</v>
      </c>
      <c r="F27" s="85"/>
      <c r="G27" s="34">
        <f>SUM(G25:G26)</f>
        <v>5025.53</v>
      </c>
    </row>
    <row r="28" spans="1:7" ht="15" customHeight="1">
      <c r="A28" s="30"/>
      <c r="B28" s="30"/>
      <c r="C28" s="30"/>
      <c r="D28" s="30"/>
      <c r="E28" s="86" t="s">
        <v>522</v>
      </c>
      <c r="F28" s="86"/>
      <c r="G28" s="35">
        <f>SUM(G27)</f>
        <v>5025.53</v>
      </c>
    </row>
    <row r="29" spans="1:7" ht="9.9499999999999993" customHeight="1">
      <c r="A29" s="30"/>
      <c r="B29" s="30"/>
      <c r="C29" s="30"/>
      <c r="D29" s="30"/>
      <c r="E29" s="87"/>
      <c r="F29" s="87"/>
      <c r="G29" s="87"/>
    </row>
    <row r="30" spans="1:7" ht="20.100000000000001" customHeight="1">
      <c r="A30" s="88" t="s">
        <v>532</v>
      </c>
      <c r="B30" s="88"/>
      <c r="C30" s="88"/>
      <c r="D30" s="88"/>
      <c r="E30" s="88"/>
      <c r="F30" s="88"/>
      <c r="G30" s="88"/>
    </row>
    <row r="31" spans="1:7" ht="15" customHeight="1">
      <c r="A31" s="84" t="s">
        <v>507</v>
      </c>
      <c r="B31" s="84"/>
      <c r="C31" s="25" t="s">
        <v>3</v>
      </c>
      <c r="D31" s="25" t="s">
        <v>4</v>
      </c>
      <c r="E31" s="25" t="s">
        <v>508</v>
      </c>
      <c r="F31" s="25" t="s">
        <v>509</v>
      </c>
      <c r="G31" s="32" t="s">
        <v>510</v>
      </c>
    </row>
    <row r="32" spans="1:7" ht="15" customHeight="1">
      <c r="A32" s="26" t="s">
        <v>533</v>
      </c>
      <c r="B32" s="27" t="s">
        <v>534</v>
      </c>
      <c r="C32" s="26" t="s">
        <v>15</v>
      </c>
      <c r="D32" s="26" t="s">
        <v>24</v>
      </c>
      <c r="E32" s="28">
        <v>1</v>
      </c>
      <c r="F32" s="29">
        <v>56.87</v>
      </c>
      <c r="G32" s="33">
        <f>TRUNC(TRUNC(E32,8)*F32,2)</f>
        <v>56.87</v>
      </c>
    </row>
    <row r="33" spans="1:7" ht="15" customHeight="1">
      <c r="A33" s="26" t="s">
        <v>535</v>
      </c>
      <c r="B33" s="27" t="s">
        <v>536</v>
      </c>
      <c r="C33" s="26" t="s">
        <v>15</v>
      </c>
      <c r="D33" s="26" t="s">
        <v>537</v>
      </c>
      <c r="E33" s="28">
        <v>0.41</v>
      </c>
      <c r="F33" s="29">
        <v>151.63999999999999</v>
      </c>
      <c r="G33" s="33">
        <f>TRUNC(TRUNC(E33,8)*F33,2)</f>
        <v>62.17</v>
      </c>
    </row>
    <row r="34" spans="1:7" ht="15" customHeight="1">
      <c r="A34" s="26" t="s">
        <v>538</v>
      </c>
      <c r="B34" s="27" t="s">
        <v>539</v>
      </c>
      <c r="C34" s="26" t="s">
        <v>15</v>
      </c>
      <c r="D34" s="26" t="s">
        <v>256</v>
      </c>
      <c r="E34" s="28">
        <v>0.1</v>
      </c>
      <c r="F34" s="29">
        <v>14.12</v>
      </c>
      <c r="G34" s="33">
        <f>TRUNC(TRUNC(E34,8)*F34,2)</f>
        <v>1.41</v>
      </c>
    </row>
    <row r="35" spans="1:7" ht="15" customHeight="1">
      <c r="A35" s="30"/>
      <c r="B35" s="30"/>
      <c r="C35" s="30"/>
      <c r="D35" s="30"/>
      <c r="E35" s="85" t="s">
        <v>521</v>
      </c>
      <c r="F35" s="85"/>
      <c r="G35" s="34">
        <f>SUM(G32:G34)</f>
        <v>120.44999999999999</v>
      </c>
    </row>
    <row r="36" spans="1:7" ht="15" customHeight="1">
      <c r="A36" s="84" t="s">
        <v>524</v>
      </c>
      <c r="B36" s="84"/>
      <c r="C36" s="25" t="s">
        <v>3</v>
      </c>
      <c r="D36" s="25" t="s">
        <v>4</v>
      </c>
      <c r="E36" s="25" t="s">
        <v>508</v>
      </c>
      <c r="F36" s="25" t="s">
        <v>509</v>
      </c>
      <c r="G36" s="32" t="s">
        <v>510</v>
      </c>
    </row>
    <row r="37" spans="1:7" ht="15" customHeight="1">
      <c r="A37" s="26" t="s">
        <v>540</v>
      </c>
      <c r="B37" s="27" t="s">
        <v>541</v>
      </c>
      <c r="C37" s="26" t="s">
        <v>15</v>
      </c>
      <c r="D37" s="26" t="s">
        <v>542</v>
      </c>
      <c r="E37" s="28">
        <v>0.30326338000000003</v>
      </c>
      <c r="F37" s="29">
        <v>30.39</v>
      </c>
      <c r="G37" s="33">
        <f>TRUNC(TRUNC(E37,8)*F37,2)</f>
        <v>9.2100000000000009</v>
      </c>
    </row>
    <row r="38" spans="1:7" ht="15" customHeight="1">
      <c r="A38" s="26" t="s">
        <v>543</v>
      </c>
      <c r="B38" s="27" t="s">
        <v>544</v>
      </c>
      <c r="C38" s="26" t="s">
        <v>15</v>
      </c>
      <c r="D38" s="26" t="s">
        <v>542</v>
      </c>
      <c r="E38" s="28">
        <v>0.30311796000000002</v>
      </c>
      <c r="F38" s="29">
        <v>24.89</v>
      </c>
      <c r="G38" s="33">
        <f>TRUNC(TRUNC(E38,8)*F38,2)</f>
        <v>7.54</v>
      </c>
    </row>
    <row r="39" spans="1:7" ht="18" customHeight="1">
      <c r="A39" s="30"/>
      <c r="B39" s="30"/>
      <c r="C39" s="30"/>
      <c r="D39" s="30"/>
      <c r="E39" s="85" t="s">
        <v>531</v>
      </c>
      <c r="F39" s="85"/>
      <c r="G39" s="34">
        <f>SUM(G37:G38)</f>
        <v>16.75</v>
      </c>
    </row>
    <row r="40" spans="1:7" ht="15" customHeight="1">
      <c r="A40" s="30"/>
      <c r="B40" s="30"/>
      <c r="C40" s="30"/>
      <c r="D40" s="30"/>
      <c r="E40" s="86" t="s">
        <v>522</v>
      </c>
      <c r="F40" s="86"/>
      <c r="G40" s="35">
        <f>SUM(G35,G39)</f>
        <v>137.19999999999999</v>
      </c>
    </row>
    <row r="41" spans="1:7" ht="9.9499999999999993" customHeight="1">
      <c r="A41" s="30"/>
      <c r="B41" s="30"/>
      <c r="C41" s="30"/>
      <c r="D41" s="30"/>
      <c r="E41" s="87"/>
      <c r="F41" s="87"/>
      <c r="G41" s="87"/>
    </row>
    <row r="42" spans="1:7" ht="20.100000000000001" customHeight="1">
      <c r="A42" s="88" t="s">
        <v>545</v>
      </c>
      <c r="B42" s="88"/>
      <c r="C42" s="88"/>
      <c r="D42" s="88"/>
      <c r="E42" s="88"/>
      <c r="F42" s="88"/>
      <c r="G42" s="88"/>
    </row>
    <row r="43" spans="1:7" ht="15" customHeight="1">
      <c r="A43" s="84" t="s">
        <v>524</v>
      </c>
      <c r="B43" s="84"/>
      <c r="C43" s="25" t="s">
        <v>3</v>
      </c>
      <c r="D43" s="25" t="s">
        <v>4</v>
      </c>
      <c r="E43" s="25" t="s">
        <v>508</v>
      </c>
      <c r="F43" s="25" t="s">
        <v>509</v>
      </c>
      <c r="G43" s="32" t="s">
        <v>510</v>
      </c>
    </row>
    <row r="44" spans="1:7" ht="15" customHeight="1">
      <c r="A44" s="26" t="s">
        <v>543</v>
      </c>
      <c r="B44" s="27" t="s">
        <v>544</v>
      </c>
      <c r="C44" s="26" t="s">
        <v>15</v>
      </c>
      <c r="D44" s="26" t="s">
        <v>542</v>
      </c>
      <c r="E44" s="28">
        <v>0.19003400000000001</v>
      </c>
      <c r="F44" s="29">
        <v>24.89</v>
      </c>
      <c r="G44" s="33">
        <f>TRUNC(TRUNC(E44,8)*F44,2)</f>
        <v>4.72</v>
      </c>
    </row>
    <row r="45" spans="1:7" ht="18" customHeight="1">
      <c r="A45" s="30"/>
      <c r="B45" s="30"/>
      <c r="C45" s="30"/>
      <c r="D45" s="30"/>
      <c r="E45" s="85" t="s">
        <v>531</v>
      </c>
      <c r="F45" s="85"/>
      <c r="G45" s="34">
        <f>SUM(G44:G44)</f>
        <v>4.72</v>
      </c>
    </row>
    <row r="46" spans="1:7" ht="15" customHeight="1">
      <c r="A46" s="30"/>
      <c r="B46" s="30"/>
      <c r="C46" s="30"/>
      <c r="D46" s="30"/>
      <c r="E46" s="86" t="s">
        <v>522</v>
      </c>
      <c r="F46" s="86"/>
      <c r="G46" s="35">
        <f>SUM(G45)</f>
        <v>4.72</v>
      </c>
    </row>
    <row r="47" spans="1:7" ht="9.9499999999999993" customHeight="1">
      <c r="A47" s="30"/>
      <c r="B47" s="30"/>
      <c r="C47" s="30"/>
      <c r="D47" s="30"/>
      <c r="E47" s="87"/>
      <c r="F47" s="87"/>
      <c r="G47" s="87"/>
    </row>
    <row r="48" spans="1:7" ht="20.100000000000001" customHeight="1">
      <c r="A48" s="88" t="s">
        <v>546</v>
      </c>
      <c r="B48" s="88"/>
      <c r="C48" s="88"/>
      <c r="D48" s="88"/>
      <c r="E48" s="88"/>
      <c r="F48" s="88"/>
      <c r="G48" s="88"/>
    </row>
    <row r="49" spans="1:7" ht="15" customHeight="1">
      <c r="A49" s="84" t="s">
        <v>507</v>
      </c>
      <c r="B49" s="84"/>
      <c r="C49" s="25" t="s">
        <v>3</v>
      </c>
      <c r="D49" s="25" t="s">
        <v>4</v>
      </c>
      <c r="E49" s="25" t="s">
        <v>508</v>
      </c>
      <c r="F49" s="25" t="s">
        <v>509</v>
      </c>
      <c r="G49" s="32" t="s">
        <v>510</v>
      </c>
    </row>
    <row r="50" spans="1:7" ht="15" customHeight="1">
      <c r="A50" s="26" t="s">
        <v>547</v>
      </c>
      <c r="B50" s="27" t="s">
        <v>548</v>
      </c>
      <c r="C50" s="26" t="s">
        <v>15</v>
      </c>
      <c r="D50" s="26" t="s">
        <v>256</v>
      </c>
      <c r="E50" s="28">
        <v>2E-3</v>
      </c>
      <c r="F50" s="29">
        <v>10.23</v>
      </c>
      <c r="G50" s="33">
        <f>TRUNC(TRUNC(E50,8)*F50,2)</f>
        <v>0.02</v>
      </c>
    </row>
    <row r="51" spans="1:7" ht="15" customHeight="1">
      <c r="A51" s="26" t="s">
        <v>549</v>
      </c>
      <c r="B51" s="27" t="s">
        <v>550</v>
      </c>
      <c r="C51" s="26" t="s">
        <v>15</v>
      </c>
      <c r="D51" s="26" t="s">
        <v>551</v>
      </c>
      <c r="E51" s="28">
        <v>0.01</v>
      </c>
      <c r="F51" s="29">
        <v>9.7799999999999994</v>
      </c>
      <c r="G51" s="33">
        <f>TRUNC(TRUNC(E51,8)*F51,2)</f>
        <v>0.09</v>
      </c>
    </row>
    <row r="52" spans="1:7" ht="15" customHeight="1">
      <c r="A52" s="26" t="s">
        <v>535</v>
      </c>
      <c r="B52" s="27" t="s">
        <v>536</v>
      </c>
      <c r="C52" s="26" t="s">
        <v>15</v>
      </c>
      <c r="D52" s="26" t="s">
        <v>537</v>
      </c>
      <c r="E52" s="28">
        <v>0.01</v>
      </c>
      <c r="F52" s="29">
        <v>151.63999999999999</v>
      </c>
      <c r="G52" s="33">
        <f>TRUNC(TRUNC(E52,8)*F52,2)</f>
        <v>1.51</v>
      </c>
    </row>
    <row r="53" spans="1:7" ht="15" customHeight="1">
      <c r="A53" s="26" t="s">
        <v>552</v>
      </c>
      <c r="B53" s="27" t="s">
        <v>553</v>
      </c>
      <c r="C53" s="26" t="s">
        <v>15</v>
      </c>
      <c r="D53" s="26" t="s">
        <v>256</v>
      </c>
      <c r="E53" s="28">
        <v>3.0000000000000001E-3</v>
      </c>
      <c r="F53" s="29">
        <v>14.16</v>
      </c>
      <c r="G53" s="33">
        <f>TRUNC(TRUNC(E53,8)*F53,2)</f>
        <v>0.04</v>
      </c>
    </row>
    <row r="54" spans="1:7" ht="15" customHeight="1">
      <c r="A54" s="26" t="s">
        <v>554</v>
      </c>
      <c r="B54" s="27" t="s">
        <v>555</v>
      </c>
      <c r="C54" s="26" t="s">
        <v>15</v>
      </c>
      <c r="D54" s="26" t="s">
        <v>537</v>
      </c>
      <c r="E54" s="28">
        <v>0.01</v>
      </c>
      <c r="F54" s="29">
        <v>85.98</v>
      </c>
      <c r="G54" s="33">
        <f>TRUNC(TRUNC(E54,8)*F54,2)</f>
        <v>0.85</v>
      </c>
    </row>
    <row r="55" spans="1:7" ht="15" customHeight="1">
      <c r="A55" s="30"/>
      <c r="B55" s="30"/>
      <c r="C55" s="30"/>
      <c r="D55" s="30"/>
      <c r="E55" s="85" t="s">
        <v>521</v>
      </c>
      <c r="F55" s="85"/>
      <c r="G55" s="34">
        <f>SUM(G50:G54)</f>
        <v>2.5100000000000002</v>
      </c>
    </row>
    <row r="56" spans="1:7" ht="15" customHeight="1">
      <c r="A56" s="84" t="s">
        <v>524</v>
      </c>
      <c r="B56" s="84"/>
      <c r="C56" s="25" t="s">
        <v>3</v>
      </c>
      <c r="D56" s="25" t="s">
        <v>4</v>
      </c>
      <c r="E56" s="25" t="s">
        <v>508</v>
      </c>
      <c r="F56" s="25" t="s">
        <v>509</v>
      </c>
      <c r="G56" s="32" t="s">
        <v>510</v>
      </c>
    </row>
    <row r="57" spans="1:7" ht="15" customHeight="1">
      <c r="A57" s="26" t="s">
        <v>540</v>
      </c>
      <c r="B57" s="27" t="s">
        <v>541</v>
      </c>
      <c r="C57" s="26" t="s">
        <v>15</v>
      </c>
      <c r="D57" s="26" t="s">
        <v>542</v>
      </c>
      <c r="E57" s="28">
        <v>5.3304940000000002E-2</v>
      </c>
      <c r="F57" s="29">
        <v>30.39</v>
      </c>
      <c r="G57" s="33">
        <f>TRUNC(TRUNC(E57,8)*F57,2)</f>
        <v>1.61</v>
      </c>
    </row>
    <row r="58" spans="1:7" ht="15" customHeight="1">
      <c r="A58" s="26" t="s">
        <v>543</v>
      </c>
      <c r="B58" s="27" t="s">
        <v>544</v>
      </c>
      <c r="C58" s="26" t="s">
        <v>15</v>
      </c>
      <c r="D58" s="26" t="s">
        <v>542</v>
      </c>
      <c r="E58" s="28">
        <v>3.8074950000000003E-2</v>
      </c>
      <c r="F58" s="29">
        <v>24.89</v>
      </c>
      <c r="G58" s="33">
        <f>TRUNC(TRUNC(E58,8)*F58,2)</f>
        <v>0.94</v>
      </c>
    </row>
    <row r="59" spans="1:7" ht="18" customHeight="1">
      <c r="A59" s="30"/>
      <c r="B59" s="30"/>
      <c r="C59" s="30"/>
      <c r="D59" s="30"/>
      <c r="E59" s="85" t="s">
        <v>531</v>
      </c>
      <c r="F59" s="85"/>
      <c r="G59" s="34">
        <f>SUM(G57:G58)</f>
        <v>2.5499999999999998</v>
      </c>
    </row>
    <row r="60" spans="1:7" ht="15" customHeight="1">
      <c r="A60" s="30"/>
      <c r="B60" s="30"/>
      <c r="C60" s="30"/>
      <c r="D60" s="30"/>
      <c r="E60" s="86" t="s">
        <v>522</v>
      </c>
      <c r="F60" s="86"/>
      <c r="G60" s="35">
        <f>SUM(G55,G59)</f>
        <v>5.0600000000000005</v>
      </c>
    </row>
    <row r="61" spans="1:7" ht="9.9499999999999993" customHeight="1">
      <c r="A61" s="30"/>
      <c r="B61" s="30"/>
      <c r="C61" s="30"/>
      <c r="D61" s="30"/>
      <c r="E61" s="87"/>
      <c r="F61" s="87"/>
      <c r="G61" s="87"/>
    </row>
    <row r="62" spans="1:7" ht="20.100000000000001" customHeight="1">
      <c r="A62" s="88" t="s">
        <v>556</v>
      </c>
      <c r="B62" s="88"/>
      <c r="C62" s="88"/>
      <c r="D62" s="88"/>
      <c r="E62" s="88"/>
      <c r="F62" s="88"/>
      <c r="G62" s="88"/>
    </row>
    <row r="63" spans="1:7" ht="15" customHeight="1">
      <c r="A63" s="84" t="s">
        <v>507</v>
      </c>
      <c r="B63" s="84"/>
      <c r="C63" s="25" t="s">
        <v>3</v>
      </c>
      <c r="D63" s="25" t="s">
        <v>4</v>
      </c>
      <c r="E63" s="25" t="s">
        <v>508</v>
      </c>
      <c r="F63" s="25" t="s">
        <v>509</v>
      </c>
      <c r="G63" s="32" t="s">
        <v>510</v>
      </c>
    </row>
    <row r="64" spans="1:7" ht="15" customHeight="1">
      <c r="A64" s="26" t="s">
        <v>557</v>
      </c>
      <c r="B64" s="27" t="s">
        <v>558</v>
      </c>
      <c r="C64" s="26" t="s">
        <v>15</v>
      </c>
      <c r="D64" s="26" t="s">
        <v>133</v>
      </c>
      <c r="E64" s="28">
        <v>0.02</v>
      </c>
      <c r="F64" s="29">
        <v>8.1300000000000008</v>
      </c>
      <c r="G64" s="33">
        <f t="shared" ref="G64:G76" si="0">TRUNC(TRUNC(E64,8)*F64,2)</f>
        <v>0.16</v>
      </c>
    </row>
    <row r="65" spans="1:7" ht="15" customHeight="1">
      <c r="A65" s="26" t="s">
        <v>559</v>
      </c>
      <c r="B65" s="27" t="s">
        <v>560</v>
      </c>
      <c r="C65" s="26" t="s">
        <v>15</v>
      </c>
      <c r="D65" s="26" t="s">
        <v>133</v>
      </c>
      <c r="E65" s="28">
        <v>0.5</v>
      </c>
      <c r="F65" s="29">
        <v>0.53</v>
      </c>
      <c r="G65" s="33">
        <f t="shared" si="0"/>
        <v>0.26</v>
      </c>
    </row>
    <row r="66" spans="1:7" ht="15" customHeight="1">
      <c r="A66" s="26" t="s">
        <v>561</v>
      </c>
      <c r="B66" s="27" t="s">
        <v>562</v>
      </c>
      <c r="C66" s="26" t="s">
        <v>15</v>
      </c>
      <c r="D66" s="26" t="s">
        <v>133</v>
      </c>
      <c r="E66" s="28">
        <v>0.02</v>
      </c>
      <c r="F66" s="29">
        <v>26.69</v>
      </c>
      <c r="G66" s="33">
        <f t="shared" si="0"/>
        <v>0.53</v>
      </c>
    </row>
    <row r="67" spans="1:7" ht="15" customHeight="1">
      <c r="A67" s="26" t="s">
        <v>563</v>
      </c>
      <c r="B67" s="27" t="s">
        <v>564</v>
      </c>
      <c r="C67" s="26" t="s">
        <v>15</v>
      </c>
      <c r="D67" s="26" t="s">
        <v>133</v>
      </c>
      <c r="E67" s="28">
        <v>0.19</v>
      </c>
      <c r="F67" s="29">
        <v>19.55</v>
      </c>
      <c r="G67" s="33">
        <f t="shared" si="0"/>
        <v>3.71</v>
      </c>
    </row>
    <row r="68" spans="1:7" ht="15" customHeight="1">
      <c r="A68" s="26" t="s">
        <v>565</v>
      </c>
      <c r="B68" s="27" t="s">
        <v>566</v>
      </c>
      <c r="C68" s="26" t="s">
        <v>15</v>
      </c>
      <c r="D68" s="26" t="s">
        <v>133</v>
      </c>
      <c r="E68" s="28">
        <v>0.02</v>
      </c>
      <c r="F68" s="29">
        <v>58.54</v>
      </c>
      <c r="G68" s="33">
        <f t="shared" si="0"/>
        <v>1.17</v>
      </c>
    </row>
    <row r="69" spans="1:7" ht="15" customHeight="1">
      <c r="A69" s="26" t="s">
        <v>567</v>
      </c>
      <c r="B69" s="27" t="s">
        <v>568</v>
      </c>
      <c r="C69" s="26" t="s">
        <v>15</v>
      </c>
      <c r="D69" s="26" t="s">
        <v>256</v>
      </c>
      <c r="E69" s="28">
        <v>4.2000000000000003E-2</v>
      </c>
      <c r="F69" s="29">
        <v>13.44</v>
      </c>
      <c r="G69" s="33">
        <f t="shared" si="0"/>
        <v>0.56000000000000005</v>
      </c>
    </row>
    <row r="70" spans="1:7" ht="15" customHeight="1">
      <c r="A70" s="26" t="s">
        <v>569</v>
      </c>
      <c r="B70" s="27" t="s">
        <v>570</v>
      </c>
      <c r="C70" s="26" t="s">
        <v>15</v>
      </c>
      <c r="D70" s="26" t="s">
        <v>133</v>
      </c>
      <c r="E70" s="28">
        <v>0.04</v>
      </c>
      <c r="F70" s="29">
        <v>1.1200000000000001</v>
      </c>
      <c r="G70" s="33">
        <f t="shared" si="0"/>
        <v>0.04</v>
      </c>
    </row>
    <row r="71" spans="1:7" ht="15" customHeight="1">
      <c r="A71" s="26" t="s">
        <v>535</v>
      </c>
      <c r="B71" s="27" t="s">
        <v>536</v>
      </c>
      <c r="C71" s="26" t="s">
        <v>15</v>
      </c>
      <c r="D71" s="26" t="s">
        <v>537</v>
      </c>
      <c r="E71" s="28">
        <v>0.17</v>
      </c>
      <c r="F71" s="29">
        <v>151.63999999999999</v>
      </c>
      <c r="G71" s="33">
        <f t="shared" si="0"/>
        <v>25.77</v>
      </c>
    </row>
    <row r="72" spans="1:7" ht="15" customHeight="1">
      <c r="A72" s="26" t="s">
        <v>552</v>
      </c>
      <c r="B72" s="27" t="s">
        <v>553</v>
      </c>
      <c r="C72" s="26" t="s">
        <v>15</v>
      </c>
      <c r="D72" s="26" t="s">
        <v>256</v>
      </c>
      <c r="E72" s="28">
        <v>0.5</v>
      </c>
      <c r="F72" s="29">
        <v>14.16</v>
      </c>
      <c r="G72" s="33">
        <f t="shared" si="0"/>
        <v>7.08</v>
      </c>
    </row>
    <row r="73" spans="1:7" ht="15" customHeight="1">
      <c r="A73" s="26" t="s">
        <v>571</v>
      </c>
      <c r="B73" s="27" t="s">
        <v>572</v>
      </c>
      <c r="C73" s="26" t="s">
        <v>15</v>
      </c>
      <c r="D73" s="26" t="s">
        <v>537</v>
      </c>
      <c r="E73" s="28">
        <v>0.05</v>
      </c>
      <c r="F73" s="29">
        <v>244.14</v>
      </c>
      <c r="G73" s="33">
        <f t="shared" si="0"/>
        <v>12.2</v>
      </c>
    </row>
    <row r="74" spans="1:7" ht="15" customHeight="1">
      <c r="A74" s="26" t="s">
        <v>554</v>
      </c>
      <c r="B74" s="27" t="s">
        <v>555</v>
      </c>
      <c r="C74" s="26" t="s">
        <v>15</v>
      </c>
      <c r="D74" s="26" t="s">
        <v>537</v>
      </c>
      <c r="E74" s="28">
        <v>0.38</v>
      </c>
      <c r="F74" s="29">
        <v>85.98</v>
      </c>
      <c r="G74" s="33">
        <f t="shared" si="0"/>
        <v>32.67</v>
      </c>
    </row>
    <row r="75" spans="1:7" ht="15" customHeight="1">
      <c r="A75" s="26" t="s">
        <v>573</v>
      </c>
      <c r="B75" s="27" t="s">
        <v>574</v>
      </c>
      <c r="C75" s="26" t="s">
        <v>15</v>
      </c>
      <c r="D75" s="26" t="s">
        <v>537</v>
      </c>
      <c r="E75" s="28">
        <v>0.14000000000000001</v>
      </c>
      <c r="F75" s="29">
        <v>174.39</v>
      </c>
      <c r="G75" s="33">
        <f t="shared" si="0"/>
        <v>24.41</v>
      </c>
    </row>
    <row r="76" spans="1:7" ht="15" customHeight="1">
      <c r="A76" s="26" t="s">
        <v>575</v>
      </c>
      <c r="B76" s="27" t="s">
        <v>576</v>
      </c>
      <c r="C76" s="26" t="s">
        <v>15</v>
      </c>
      <c r="D76" s="26" t="s">
        <v>133</v>
      </c>
      <c r="E76" s="28">
        <v>0.82</v>
      </c>
      <c r="F76" s="29">
        <v>11.75</v>
      </c>
      <c r="G76" s="33">
        <f t="shared" si="0"/>
        <v>9.6300000000000008</v>
      </c>
    </row>
    <row r="77" spans="1:7" ht="15" customHeight="1">
      <c r="A77" s="30"/>
      <c r="B77" s="30"/>
      <c r="C77" s="30"/>
      <c r="D77" s="30"/>
      <c r="E77" s="85" t="s">
        <v>521</v>
      </c>
      <c r="F77" s="85"/>
      <c r="G77" s="34">
        <f>SUM(G64:G76)</f>
        <v>118.19</v>
      </c>
    </row>
    <row r="78" spans="1:7" ht="15" customHeight="1">
      <c r="A78" s="84" t="s">
        <v>524</v>
      </c>
      <c r="B78" s="84"/>
      <c r="C78" s="25" t="s">
        <v>3</v>
      </c>
      <c r="D78" s="25" t="s">
        <v>4</v>
      </c>
      <c r="E78" s="25" t="s">
        <v>508</v>
      </c>
      <c r="F78" s="25" t="s">
        <v>509</v>
      </c>
      <c r="G78" s="32" t="s">
        <v>510</v>
      </c>
    </row>
    <row r="79" spans="1:7" ht="15" customHeight="1">
      <c r="A79" s="26" t="s">
        <v>540</v>
      </c>
      <c r="B79" s="27" t="s">
        <v>541</v>
      </c>
      <c r="C79" s="26" t="s">
        <v>15</v>
      </c>
      <c r="D79" s="26" t="s">
        <v>542</v>
      </c>
      <c r="E79" s="28">
        <v>5.0805732099999998</v>
      </c>
      <c r="F79" s="29">
        <v>30.39</v>
      </c>
      <c r="G79" s="33">
        <f>TRUNC(TRUNC(E79,8)*F79,2)</f>
        <v>154.38999999999999</v>
      </c>
    </row>
    <row r="80" spans="1:7" ht="15" customHeight="1">
      <c r="A80" s="26" t="s">
        <v>543</v>
      </c>
      <c r="B80" s="27" t="s">
        <v>544</v>
      </c>
      <c r="C80" s="26" t="s">
        <v>15</v>
      </c>
      <c r="D80" s="26" t="s">
        <v>542</v>
      </c>
      <c r="E80" s="28">
        <v>5.6872088200000004</v>
      </c>
      <c r="F80" s="29">
        <v>24.89</v>
      </c>
      <c r="G80" s="33">
        <f>TRUNC(TRUNC(E80,8)*F80,2)</f>
        <v>141.55000000000001</v>
      </c>
    </row>
    <row r="81" spans="1:7" ht="18" customHeight="1">
      <c r="A81" s="30"/>
      <c r="B81" s="30"/>
      <c r="C81" s="30"/>
      <c r="D81" s="30"/>
      <c r="E81" s="85" t="s">
        <v>531</v>
      </c>
      <c r="F81" s="85"/>
      <c r="G81" s="34">
        <f>SUM(G79:G80)</f>
        <v>295.94</v>
      </c>
    </row>
    <row r="82" spans="1:7" ht="15" customHeight="1">
      <c r="A82" s="30"/>
      <c r="B82" s="30"/>
      <c r="C82" s="30"/>
      <c r="D82" s="30"/>
      <c r="E82" s="86" t="s">
        <v>522</v>
      </c>
      <c r="F82" s="86"/>
      <c r="G82" s="35">
        <f>SUM(G77,G81)</f>
        <v>414.13</v>
      </c>
    </row>
    <row r="83" spans="1:7" ht="9.9499999999999993" customHeight="1">
      <c r="A83" s="30"/>
      <c r="B83" s="30"/>
      <c r="C83" s="30"/>
      <c r="D83" s="30"/>
      <c r="E83" s="87"/>
      <c r="F83" s="87"/>
      <c r="G83" s="87"/>
    </row>
    <row r="84" spans="1:7" ht="20.100000000000001" customHeight="1">
      <c r="A84" s="88" t="s">
        <v>577</v>
      </c>
      <c r="B84" s="88"/>
      <c r="C84" s="88"/>
      <c r="D84" s="88"/>
      <c r="E84" s="88"/>
      <c r="F84" s="88"/>
      <c r="G84" s="88"/>
    </row>
    <row r="85" spans="1:7" ht="15" customHeight="1">
      <c r="A85" s="84" t="s">
        <v>578</v>
      </c>
      <c r="B85" s="84"/>
      <c r="C85" s="25" t="s">
        <v>3</v>
      </c>
      <c r="D85" s="25" t="s">
        <v>4</v>
      </c>
      <c r="E85" s="25" t="s">
        <v>508</v>
      </c>
      <c r="F85" s="25" t="s">
        <v>509</v>
      </c>
      <c r="G85" s="32" t="s">
        <v>510</v>
      </c>
    </row>
    <row r="86" spans="1:7" ht="16.5">
      <c r="A86" s="26" t="s">
        <v>579</v>
      </c>
      <c r="B86" s="27" t="s">
        <v>580</v>
      </c>
      <c r="C86" s="26" t="s">
        <v>37</v>
      </c>
      <c r="D86" s="26" t="s">
        <v>581</v>
      </c>
      <c r="E86" s="28">
        <v>2.040867E-2</v>
      </c>
      <c r="F86" s="29">
        <v>27.61</v>
      </c>
      <c r="G86" s="33">
        <f>TRUNC(TRUNC(E86,8)*F86,2)</f>
        <v>0.56000000000000005</v>
      </c>
    </row>
    <row r="87" spans="1:7" ht="16.5">
      <c r="A87" s="26" t="s">
        <v>582</v>
      </c>
      <c r="B87" s="27" t="s">
        <v>583</v>
      </c>
      <c r="C87" s="26" t="s">
        <v>37</v>
      </c>
      <c r="D87" s="26" t="s">
        <v>584</v>
      </c>
      <c r="E87" s="28">
        <v>5.1021599999999997E-3</v>
      </c>
      <c r="F87" s="29">
        <v>28.84</v>
      </c>
      <c r="G87" s="33">
        <f>TRUNC(TRUNC(E87,8)*F87,2)</f>
        <v>0.14000000000000001</v>
      </c>
    </row>
    <row r="88" spans="1:7" ht="18" customHeight="1">
      <c r="A88" s="30"/>
      <c r="B88" s="30"/>
      <c r="C88" s="30"/>
      <c r="D88" s="30"/>
      <c r="E88" s="85" t="s">
        <v>585</v>
      </c>
      <c r="F88" s="85"/>
      <c r="G88" s="34">
        <f>SUM(G86:G87)</f>
        <v>0.70000000000000007</v>
      </c>
    </row>
    <row r="89" spans="1:7" ht="15" customHeight="1">
      <c r="A89" s="84" t="s">
        <v>507</v>
      </c>
      <c r="B89" s="84"/>
      <c r="C89" s="25" t="s">
        <v>3</v>
      </c>
      <c r="D89" s="25" t="s">
        <v>4</v>
      </c>
      <c r="E89" s="25" t="s">
        <v>508</v>
      </c>
      <c r="F89" s="25" t="s">
        <v>509</v>
      </c>
      <c r="G89" s="32" t="s">
        <v>510</v>
      </c>
    </row>
    <row r="90" spans="1:7">
      <c r="A90" s="26" t="s">
        <v>586</v>
      </c>
      <c r="B90" s="27" t="s">
        <v>587</v>
      </c>
      <c r="C90" s="26" t="s">
        <v>37</v>
      </c>
      <c r="D90" s="26" t="s">
        <v>87</v>
      </c>
      <c r="E90" s="28">
        <v>1.2273000000000001</v>
      </c>
      <c r="F90" s="29">
        <v>7.62</v>
      </c>
      <c r="G90" s="33">
        <f>TRUNC(TRUNC(E90,8)*F90,2)</f>
        <v>9.35</v>
      </c>
    </row>
    <row r="91" spans="1:7" ht="15" customHeight="1">
      <c r="A91" s="26" t="s">
        <v>588</v>
      </c>
      <c r="B91" s="27" t="s">
        <v>589</v>
      </c>
      <c r="C91" s="26" t="s">
        <v>37</v>
      </c>
      <c r="D91" s="26" t="s">
        <v>590</v>
      </c>
      <c r="E91" s="28">
        <v>6.8000000000000005E-2</v>
      </c>
      <c r="F91" s="29">
        <v>13.27</v>
      </c>
      <c r="G91" s="33">
        <f>TRUNC(TRUNC(E91,8)*F91,2)</f>
        <v>0.9</v>
      </c>
    </row>
    <row r="92" spans="1:7">
      <c r="A92" s="26" t="s">
        <v>591</v>
      </c>
      <c r="B92" s="27" t="s">
        <v>592</v>
      </c>
      <c r="C92" s="26" t="s">
        <v>37</v>
      </c>
      <c r="D92" s="26" t="s">
        <v>87</v>
      </c>
      <c r="E92" s="28">
        <v>2</v>
      </c>
      <c r="F92" s="29">
        <v>5.44</v>
      </c>
      <c r="G92" s="33">
        <f>TRUNC(TRUNC(E92,8)*F92,2)</f>
        <v>10.88</v>
      </c>
    </row>
    <row r="93" spans="1:7" ht="29.1" customHeight="1">
      <c r="A93" s="26" t="s">
        <v>593</v>
      </c>
      <c r="B93" s="27" t="s">
        <v>594</v>
      </c>
      <c r="C93" s="26" t="s">
        <v>37</v>
      </c>
      <c r="D93" s="26" t="s">
        <v>38</v>
      </c>
      <c r="E93" s="28">
        <v>0.58530000000000004</v>
      </c>
      <c r="F93" s="29">
        <v>36.450000000000003</v>
      </c>
      <c r="G93" s="33">
        <f>TRUNC(TRUNC(E93,8)*F93,2)</f>
        <v>21.33</v>
      </c>
    </row>
    <row r="94" spans="1:7" ht="15" customHeight="1">
      <c r="A94" s="30"/>
      <c r="B94" s="30"/>
      <c r="C94" s="30"/>
      <c r="D94" s="30"/>
      <c r="E94" s="85" t="s">
        <v>521</v>
      </c>
      <c r="F94" s="85"/>
      <c r="G94" s="34">
        <f>SUM(G90:G93)</f>
        <v>42.46</v>
      </c>
    </row>
    <row r="95" spans="1:7" ht="15" customHeight="1">
      <c r="A95" s="84" t="s">
        <v>524</v>
      </c>
      <c r="B95" s="84"/>
      <c r="C95" s="25" t="s">
        <v>3</v>
      </c>
      <c r="D95" s="25" t="s">
        <v>4</v>
      </c>
      <c r="E95" s="25" t="s">
        <v>508</v>
      </c>
      <c r="F95" s="25" t="s">
        <v>509</v>
      </c>
      <c r="G95" s="32" t="s">
        <v>510</v>
      </c>
    </row>
    <row r="96" spans="1:7" ht="21" customHeight="1">
      <c r="A96" s="26" t="s">
        <v>595</v>
      </c>
      <c r="B96" s="27" t="s">
        <v>596</v>
      </c>
      <c r="C96" s="26" t="s">
        <v>37</v>
      </c>
      <c r="D96" s="26" t="s">
        <v>527</v>
      </c>
      <c r="E96" s="28">
        <v>0.38034352999999999</v>
      </c>
      <c r="F96" s="29">
        <v>23.76</v>
      </c>
      <c r="G96" s="33">
        <f>TRUNC(TRUNC(E96,8)*F96,2)</f>
        <v>9.0299999999999994</v>
      </c>
    </row>
    <row r="97" spans="1:7" ht="21" customHeight="1">
      <c r="A97" s="26" t="s">
        <v>597</v>
      </c>
      <c r="B97" s="27" t="s">
        <v>598</v>
      </c>
      <c r="C97" s="26" t="s">
        <v>37</v>
      </c>
      <c r="D97" s="26" t="s">
        <v>527</v>
      </c>
      <c r="E97" s="28">
        <v>0.56819613000000002</v>
      </c>
      <c r="F97" s="29">
        <v>28.12</v>
      </c>
      <c r="G97" s="33">
        <f>TRUNC(TRUNC(E97,8)*F97,2)</f>
        <v>15.97</v>
      </c>
    </row>
    <row r="98" spans="1:7" ht="18" customHeight="1">
      <c r="A98" s="30"/>
      <c r="B98" s="30"/>
      <c r="C98" s="30"/>
      <c r="D98" s="30"/>
      <c r="E98" s="85" t="s">
        <v>531</v>
      </c>
      <c r="F98" s="85"/>
      <c r="G98" s="34">
        <f>SUM(G96:G97)</f>
        <v>25</v>
      </c>
    </row>
    <row r="99" spans="1:7" ht="15" customHeight="1">
      <c r="A99" s="84" t="s">
        <v>599</v>
      </c>
      <c r="B99" s="84"/>
      <c r="C99" s="25" t="s">
        <v>3</v>
      </c>
      <c r="D99" s="25" t="s">
        <v>4</v>
      </c>
      <c r="E99" s="25" t="s">
        <v>508</v>
      </c>
      <c r="F99" s="25" t="s">
        <v>509</v>
      </c>
      <c r="G99" s="32" t="s">
        <v>510</v>
      </c>
    </row>
    <row r="100" spans="1:7" ht="16.5">
      <c r="A100" s="26" t="s">
        <v>600</v>
      </c>
      <c r="B100" s="27" t="s">
        <v>601</v>
      </c>
      <c r="C100" s="26" t="s">
        <v>37</v>
      </c>
      <c r="D100" s="26" t="s">
        <v>602</v>
      </c>
      <c r="E100" s="28">
        <v>4.7156400000000001E-3</v>
      </c>
      <c r="F100" s="29">
        <v>512.6</v>
      </c>
      <c r="G100" s="33">
        <f>TRUNC(TRUNC(E100,8)*F100,2)</f>
        <v>2.41</v>
      </c>
    </row>
    <row r="101" spans="1:7" ht="15" customHeight="1">
      <c r="A101" s="30"/>
      <c r="B101" s="30"/>
      <c r="C101" s="30"/>
      <c r="D101" s="30"/>
      <c r="E101" s="85" t="s">
        <v>603</v>
      </c>
      <c r="F101" s="85"/>
      <c r="G101" s="34">
        <f>SUM(G100:G100)</f>
        <v>2.41</v>
      </c>
    </row>
    <row r="102" spans="1:7" ht="15" customHeight="1">
      <c r="A102" s="30"/>
      <c r="B102" s="30"/>
      <c r="C102" s="30"/>
      <c r="D102" s="30"/>
      <c r="E102" s="86" t="s">
        <v>522</v>
      </c>
      <c r="F102" s="86"/>
      <c r="G102" s="35">
        <f>SUM(G88,G94,G98,G101)</f>
        <v>70.569999999999993</v>
      </c>
    </row>
    <row r="103" spans="1:7" ht="9.9499999999999993" customHeight="1">
      <c r="A103" s="30"/>
      <c r="B103" s="30"/>
      <c r="C103" s="30"/>
      <c r="D103" s="30"/>
      <c r="E103" s="87"/>
      <c r="F103" s="87"/>
      <c r="G103" s="87"/>
    </row>
    <row r="104" spans="1:7" ht="20.100000000000001" customHeight="1">
      <c r="A104" s="88" t="s">
        <v>604</v>
      </c>
      <c r="B104" s="88"/>
      <c r="C104" s="88"/>
      <c r="D104" s="88"/>
      <c r="E104" s="88"/>
      <c r="F104" s="88"/>
      <c r="G104" s="88"/>
    </row>
    <row r="105" spans="1:7" ht="15" customHeight="1">
      <c r="A105" s="84" t="s">
        <v>524</v>
      </c>
      <c r="B105" s="84"/>
      <c r="C105" s="25" t="s">
        <v>3</v>
      </c>
      <c r="D105" s="25" t="s">
        <v>4</v>
      </c>
      <c r="E105" s="25" t="s">
        <v>508</v>
      </c>
      <c r="F105" s="25" t="s">
        <v>509</v>
      </c>
      <c r="G105" s="32" t="s">
        <v>510</v>
      </c>
    </row>
    <row r="106" spans="1:7" ht="15" customHeight="1">
      <c r="A106" s="26" t="s">
        <v>543</v>
      </c>
      <c r="B106" s="27" t="s">
        <v>544</v>
      </c>
      <c r="C106" s="26" t="s">
        <v>15</v>
      </c>
      <c r="D106" s="26" t="s">
        <v>542</v>
      </c>
      <c r="E106" s="28">
        <v>3.03334671</v>
      </c>
      <c r="F106" s="29">
        <v>24.89</v>
      </c>
      <c r="G106" s="33">
        <f>TRUNC(TRUNC(E106,8)*F106,2)</f>
        <v>75.489999999999995</v>
      </c>
    </row>
    <row r="107" spans="1:7" ht="18" customHeight="1">
      <c r="A107" s="30"/>
      <c r="B107" s="30"/>
      <c r="C107" s="30"/>
      <c r="D107" s="30"/>
      <c r="E107" s="85" t="s">
        <v>531</v>
      </c>
      <c r="F107" s="85"/>
      <c r="G107" s="34">
        <f>SUM(G106:G106)</f>
        <v>75.489999999999995</v>
      </c>
    </row>
    <row r="108" spans="1:7" ht="15" customHeight="1">
      <c r="A108" s="30"/>
      <c r="B108" s="30"/>
      <c r="C108" s="30"/>
      <c r="D108" s="30"/>
      <c r="E108" s="86" t="s">
        <v>522</v>
      </c>
      <c r="F108" s="86"/>
      <c r="G108" s="35">
        <f>SUM(G107)</f>
        <v>75.489999999999995</v>
      </c>
    </row>
    <row r="109" spans="1:7" ht="9.9499999999999993" customHeight="1">
      <c r="A109" s="30"/>
      <c r="B109" s="30"/>
      <c r="C109" s="30"/>
      <c r="D109" s="30"/>
      <c r="E109" s="87"/>
      <c r="F109" s="87"/>
      <c r="G109" s="87"/>
    </row>
    <row r="110" spans="1:7" ht="20.100000000000001" customHeight="1">
      <c r="A110" s="88" t="s">
        <v>605</v>
      </c>
      <c r="B110" s="88"/>
      <c r="C110" s="88"/>
      <c r="D110" s="88"/>
      <c r="E110" s="88"/>
      <c r="F110" s="88"/>
      <c r="G110" s="88"/>
    </row>
    <row r="111" spans="1:7" ht="15" customHeight="1">
      <c r="A111" s="84" t="s">
        <v>606</v>
      </c>
      <c r="B111" s="84"/>
      <c r="C111" s="25" t="s">
        <v>3</v>
      </c>
      <c r="D111" s="25" t="s">
        <v>4</v>
      </c>
      <c r="E111" s="25" t="s">
        <v>508</v>
      </c>
      <c r="F111" s="25" t="s">
        <v>509</v>
      </c>
      <c r="G111" s="32" t="s">
        <v>510</v>
      </c>
    </row>
    <row r="112" spans="1:7" ht="15" customHeight="1">
      <c r="A112" s="26" t="s">
        <v>607</v>
      </c>
      <c r="B112" s="27" t="s">
        <v>608</v>
      </c>
      <c r="C112" s="26" t="s">
        <v>15</v>
      </c>
      <c r="D112" s="26" t="s">
        <v>542</v>
      </c>
      <c r="E112" s="28">
        <v>0.3</v>
      </c>
      <c r="F112" s="29">
        <v>4.13</v>
      </c>
      <c r="G112" s="33">
        <f>TRUNC(TRUNC(E112,8)*F112,2)</f>
        <v>1.23</v>
      </c>
    </row>
    <row r="113" spans="1:7" ht="15" customHeight="1">
      <c r="A113" s="30"/>
      <c r="B113" s="30"/>
      <c r="C113" s="30"/>
      <c r="D113" s="30"/>
      <c r="E113" s="85" t="s">
        <v>609</v>
      </c>
      <c r="F113" s="85"/>
      <c r="G113" s="34">
        <f>SUM(G112:G112)</f>
        <v>1.23</v>
      </c>
    </row>
    <row r="114" spans="1:7" ht="15" customHeight="1">
      <c r="A114" s="84" t="s">
        <v>524</v>
      </c>
      <c r="B114" s="84"/>
      <c r="C114" s="25" t="s">
        <v>3</v>
      </c>
      <c r="D114" s="25" t="s">
        <v>4</v>
      </c>
      <c r="E114" s="25" t="s">
        <v>508</v>
      </c>
      <c r="F114" s="25" t="s">
        <v>509</v>
      </c>
      <c r="G114" s="32" t="s">
        <v>510</v>
      </c>
    </row>
    <row r="115" spans="1:7" ht="15" customHeight="1">
      <c r="A115" s="26" t="s">
        <v>543</v>
      </c>
      <c r="B115" s="27" t="s">
        <v>544</v>
      </c>
      <c r="C115" s="26" t="s">
        <v>15</v>
      </c>
      <c r="D115" s="26" t="s">
        <v>542</v>
      </c>
      <c r="E115" s="28">
        <v>0.56862745000000003</v>
      </c>
      <c r="F115" s="29">
        <v>24.89</v>
      </c>
      <c r="G115" s="33">
        <f>TRUNC(TRUNC(E115,8)*F115,2)</f>
        <v>14.15</v>
      </c>
    </row>
    <row r="116" spans="1:7" ht="18" customHeight="1">
      <c r="A116" s="30"/>
      <c r="B116" s="30"/>
      <c r="C116" s="30"/>
      <c r="D116" s="30"/>
      <c r="E116" s="85" t="s">
        <v>531</v>
      </c>
      <c r="F116" s="85"/>
      <c r="G116" s="34">
        <f>SUM(G115:G115)</f>
        <v>14.15</v>
      </c>
    </row>
    <row r="117" spans="1:7" ht="15" customHeight="1">
      <c r="A117" s="30"/>
      <c r="B117" s="30"/>
      <c r="C117" s="30"/>
      <c r="D117" s="30"/>
      <c r="E117" s="86" t="s">
        <v>522</v>
      </c>
      <c r="F117" s="86"/>
      <c r="G117" s="35">
        <f>SUM(G113,G116)</f>
        <v>15.38</v>
      </c>
    </row>
    <row r="118" spans="1:7" ht="9.9499999999999993" customHeight="1">
      <c r="A118" s="30"/>
      <c r="B118" s="30"/>
      <c r="C118" s="30"/>
      <c r="D118" s="30"/>
      <c r="E118" s="87"/>
      <c r="F118" s="87"/>
      <c r="G118" s="87"/>
    </row>
    <row r="119" spans="1:7" ht="20.100000000000001" customHeight="1">
      <c r="A119" s="88" t="s">
        <v>610</v>
      </c>
      <c r="B119" s="88"/>
      <c r="C119" s="88"/>
      <c r="D119" s="88"/>
      <c r="E119" s="88"/>
      <c r="F119" s="88"/>
      <c r="G119" s="88"/>
    </row>
    <row r="120" spans="1:7" ht="15" customHeight="1">
      <c r="A120" s="84" t="s">
        <v>606</v>
      </c>
      <c r="B120" s="84"/>
      <c r="C120" s="25" t="s">
        <v>3</v>
      </c>
      <c r="D120" s="25" t="s">
        <v>4</v>
      </c>
      <c r="E120" s="25" t="s">
        <v>508</v>
      </c>
      <c r="F120" s="25" t="s">
        <v>509</v>
      </c>
      <c r="G120" s="32" t="s">
        <v>510</v>
      </c>
    </row>
    <row r="121" spans="1:7" ht="15" customHeight="1">
      <c r="A121" s="26" t="s">
        <v>607</v>
      </c>
      <c r="B121" s="27" t="s">
        <v>608</v>
      </c>
      <c r="C121" s="26" t="s">
        <v>15</v>
      </c>
      <c r="D121" s="26" t="s">
        <v>542</v>
      </c>
      <c r="E121" s="28">
        <v>0.3</v>
      </c>
      <c r="F121" s="29">
        <v>4.13</v>
      </c>
      <c r="G121" s="33">
        <f>TRUNC(TRUNC(E121,8)*F121,2)</f>
        <v>1.23</v>
      </c>
    </row>
    <row r="122" spans="1:7" ht="15" customHeight="1">
      <c r="A122" s="30"/>
      <c r="B122" s="30"/>
      <c r="C122" s="30"/>
      <c r="D122" s="30"/>
      <c r="E122" s="85" t="s">
        <v>609</v>
      </c>
      <c r="F122" s="85"/>
      <c r="G122" s="34">
        <f>SUM(G121:G121)</f>
        <v>1.23</v>
      </c>
    </row>
    <row r="123" spans="1:7" ht="15" customHeight="1">
      <c r="A123" s="84" t="s">
        <v>507</v>
      </c>
      <c r="B123" s="84"/>
      <c r="C123" s="25" t="s">
        <v>3</v>
      </c>
      <c r="D123" s="25" t="s">
        <v>4</v>
      </c>
      <c r="E123" s="25" t="s">
        <v>508</v>
      </c>
      <c r="F123" s="25" t="s">
        <v>509</v>
      </c>
      <c r="G123" s="32" t="s">
        <v>510</v>
      </c>
    </row>
    <row r="124" spans="1:7" ht="15" customHeight="1">
      <c r="A124" s="26" t="s">
        <v>611</v>
      </c>
      <c r="B124" s="27" t="s">
        <v>612</v>
      </c>
      <c r="C124" s="26" t="s">
        <v>15</v>
      </c>
      <c r="D124" s="26" t="s">
        <v>44</v>
      </c>
      <c r="E124" s="28">
        <v>1.25</v>
      </c>
      <c r="F124" s="29">
        <v>75.819999999999993</v>
      </c>
      <c r="G124" s="33">
        <f>TRUNC(TRUNC(E124,8)*F124,2)</f>
        <v>94.77</v>
      </c>
    </row>
    <row r="125" spans="1:7" ht="15" customHeight="1">
      <c r="A125" s="30"/>
      <c r="B125" s="30"/>
      <c r="C125" s="30"/>
      <c r="D125" s="30"/>
      <c r="E125" s="85" t="s">
        <v>521</v>
      </c>
      <c r="F125" s="85"/>
      <c r="G125" s="34">
        <f>SUM(G124:G124)</f>
        <v>94.77</v>
      </c>
    </row>
    <row r="126" spans="1:7" ht="15" customHeight="1">
      <c r="A126" s="84" t="s">
        <v>524</v>
      </c>
      <c r="B126" s="84"/>
      <c r="C126" s="25" t="s">
        <v>3</v>
      </c>
      <c r="D126" s="25" t="s">
        <v>4</v>
      </c>
      <c r="E126" s="25" t="s">
        <v>508</v>
      </c>
      <c r="F126" s="25" t="s">
        <v>509</v>
      </c>
      <c r="G126" s="32" t="s">
        <v>510</v>
      </c>
    </row>
    <row r="127" spans="1:7" ht="15" customHeight="1">
      <c r="A127" s="26" t="s">
        <v>543</v>
      </c>
      <c r="B127" s="27" t="s">
        <v>544</v>
      </c>
      <c r="C127" s="26" t="s">
        <v>15</v>
      </c>
      <c r="D127" s="26" t="s">
        <v>542</v>
      </c>
      <c r="E127" s="28">
        <v>2.2753938300000001</v>
      </c>
      <c r="F127" s="29">
        <v>24.89</v>
      </c>
      <c r="G127" s="33">
        <f>TRUNC(TRUNC(E127,8)*F127,2)</f>
        <v>56.63</v>
      </c>
    </row>
    <row r="128" spans="1:7" ht="18" customHeight="1">
      <c r="A128" s="30"/>
      <c r="B128" s="30"/>
      <c r="C128" s="30"/>
      <c r="D128" s="30"/>
      <c r="E128" s="85" t="s">
        <v>531</v>
      </c>
      <c r="F128" s="85"/>
      <c r="G128" s="34">
        <f>SUM(G127:G127)</f>
        <v>56.63</v>
      </c>
    </row>
    <row r="129" spans="1:7" ht="15" customHeight="1">
      <c r="A129" s="30"/>
      <c r="B129" s="30"/>
      <c r="C129" s="30"/>
      <c r="D129" s="30"/>
      <c r="E129" s="86" t="s">
        <v>522</v>
      </c>
      <c r="F129" s="86"/>
      <c r="G129" s="35">
        <f>SUM(G122,G125,G128)</f>
        <v>152.63</v>
      </c>
    </row>
    <row r="130" spans="1:7" ht="9.9499999999999993" customHeight="1">
      <c r="A130" s="30"/>
      <c r="B130" s="30"/>
      <c r="C130" s="30"/>
      <c r="D130" s="30"/>
      <c r="E130" s="87"/>
      <c r="F130" s="87"/>
      <c r="G130" s="87"/>
    </row>
    <row r="131" spans="1:7" ht="20.100000000000001" customHeight="1">
      <c r="A131" s="88" t="s">
        <v>613</v>
      </c>
      <c r="B131" s="88"/>
      <c r="C131" s="88"/>
      <c r="D131" s="88"/>
      <c r="E131" s="88"/>
      <c r="F131" s="88"/>
      <c r="G131" s="88"/>
    </row>
    <row r="132" spans="1:7" ht="15" customHeight="1">
      <c r="A132" s="84" t="s">
        <v>507</v>
      </c>
      <c r="B132" s="84"/>
      <c r="C132" s="25" t="s">
        <v>3</v>
      </c>
      <c r="D132" s="25" t="s">
        <v>4</v>
      </c>
      <c r="E132" s="25" t="s">
        <v>508</v>
      </c>
      <c r="F132" s="25" t="s">
        <v>509</v>
      </c>
      <c r="G132" s="32" t="s">
        <v>510</v>
      </c>
    </row>
    <row r="133" spans="1:7" ht="15" customHeight="1">
      <c r="A133" s="26" t="s">
        <v>614</v>
      </c>
      <c r="B133" s="27" t="s">
        <v>615</v>
      </c>
      <c r="C133" s="26" t="s">
        <v>15</v>
      </c>
      <c r="D133" s="26" t="s">
        <v>44</v>
      </c>
      <c r="E133" s="28">
        <v>0.68</v>
      </c>
      <c r="F133" s="29">
        <v>90.98</v>
      </c>
      <c r="G133" s="33">
        <f>TRUNC(TRUNC(E133,8)*F133,2)</f>
        <v>61.86</v>
      </c>
    </row>
    <row r="134" spans="1:7" ht="15" customHeight="1">
      <c r="A134" s="26" t="s">
        <v>616</v>
      </c>
      <c r="B134" s="27" t="s">
        <v>617</v>
      </c>
      <c r="C134" s="26" t="s">
        <v>15</v>
      </c>
      <c r="D134" s="26" t="s">
        <v>618</v>
      </c>
      <c r="E134" s="28">
        <v>4.4000000000000004</v>
      </c>
      <c r="F134" s="29">
        <v>41.7</v>
      </c>
      <c r="G134" s="33">
        <f>TRUNC(TRUNC(E134,8)*F134,2)</f>
        <v>183.48</v>
      </c>
    </row>
    <row r="135" spans="1:7" ht="15" customHeight="1">
      <c r="A135" s="26" t="s">
        <v>619</v>
      </c>
      <c r="B135" s="27" t="s">
        <v>620</v>
      </c>
      <c r="C135" s="26" t="s">
        <v>15</v>
      </c>
      <c r="D135" s="26" t="s">
        <v>44</v>
      </c>
      <c r="E135" s="28">
        <v>0.88</v>
      </c>
      <c r="F135" s="29">
        <v>174.39</v>
      </c>
      <c r="G135" s="33">
        <f>TRUNC(TRUNC(E135,8)*F135,2)</f>
        <v>153.46</v>
      </c>
    </row>
    <row r="136" spans="1:7" ht="15" customHeight="1">
      <c r="A136" s="30"/>
      <c r="B136" s="30"/>
      <c r="C136" s="30"/>
      <c r="D136" s="30"/>
      <c r="E136" s="85" t="s">
        <v>521</v>
      </c>
      <c r="F136" s="85"/>
      <c r="G136" s="34">
        <f>SUM(G133:G135)</f>
        <v>398.79999999999995</v>
      </c>
    </row>
    <row r="137" spans="1:7" ht="15" customHeight="1">
      <c r="A137" s="84" t="s">
        <v>524</v>
      </c>
      <c r="B137" s="84"/>
      <c r="C137" s="25" t="s">
        <v>3</v>
      </c>
      <c r="D137" s="25" t="s">
        <v>4</v>
      </c>
      <c r="E137" s="25" t="s">
        <v>508</v>
      </c>
      <c r="F137" s="25" t="s">
        <v>509</v>
      </c>
      <c r="G137" s="32" t="s">
        <v>510</v>
      </c>
    </row>
    <row r="138" spans="1:7" ht="15" customHeight="1">
      <c r="A138" s="26" t="s">
        <v>621</v>
      </c>
      <c r="B138" s="27" t="s">
        <v>622</v>
      </c>
      <c r="C138" s="26" t="s">
        <v>15</v>
      </c>
      <c r="D138" s="26" t="s">
        <v>542</v>
      </c>
      <c r="E138" s="28">
        <v>1.5162961399999999</v>
      </c>
      <c r="F138" s="29">
        <v>30.75</v>
      </c>
      <c r="G138" s="33">
        <f>TRUNC(TRUNC(E138,8)*F138,2)</f>
        <v>46.62</v>
      </c>
    </row>
    <row r="139" spans="1:7" ht="15" customHeight="1">
      <c r="A139" s="26" t="s">
        <v>543</v>
      </c>
      <c r="B139" s="27" t="s">
        <v>544</v>
      </c>
      <c r="C139" s="26" t="s">
        <v>15</v>
      </c>
      <c r="D139" s="26" t="s">
        <v>542</v>
      </c>
      <c r="E139" s="28">
        <v>12.13256896</v>
      </c>
      <c r="F139" s="29">
        <v>24.89</v>
      </c>
      <c r="G139" s="33">
        <f>TRUNC(TRUNC(E139,8)*F139,2)</f>
        <v>301.97000000000003</v>
      </c>
    </row>
    <row r="140" spans="1:7" ht="18" customHeight="1">
      <c r="A140" s="30"/>
      <c r="B140" s="30"/>
      <c r="C140" s="30"/>
      <c r="D140" s="30"/>
      <c r="E140" s="85" t="s">
        <v>531</v>
      </c>
      <c r="F140" s="85"/>
      <c r="G140" s="34">
        <f>SUM(G138:G139)</f>
        <v>348.59000000000003</v>
      </c>
    </row>
    <row r="141" spans="1:7" ht="15" customHeight="1">
      <c r="A141" s="30"/>
      <c r="B141" s="30"/>
      <c r="C141" s="30"/>
      <c r="D141" s="30"/>
      <c r="E141" s="86" t="s">
        <v>522</v>
      </c>
      <c r="F141" s="86"/>
      <c r="G141" s="35">
        <f>SUM(G136,G140)</f>
        <v>747.39</v>
      </c>
    </row>
    <row r="142" spans="1:7" ht="9.9499999999999993" customHeight="1">
      <c r="A142" s="30"/>
      <c r="B142" s="30"/>
      <c r="C142" s="30"/>
      <c r="D142" s="30"/>
      <c r="E142" s="87"/>
      <c r="F142" s="87"/>
      <c r="G142" s="87"/>
    </row>
    <row r="143" spans="1:7" ht="20.100000000000001" customHeight="1">
      <c r="A143" s="88" t="s">
        <v>623</v>
      </c>
      <c r="B143" s="88"/>
      <c r="C143" s="88"/>
      <c r="D143" s="88"/>
      <c r="E143" s="88"/>
      <c r="F143" s="88"/>
      <c r="G143" s="88"/>
    </row>
    <row r="144" spans="1:7" ht="15" customHeight="1">
      <c r="A144" s="84" t="s">
        <v>599</v>
      </c>
      <c r="B144" s="84"/>
      <c r="C144" s="25" t="s">
        <v>3</v>
      </c>
      <c r="D144" s="25" t="s">
        <v>4</v>
      </c>
      <c r="E144" s="25" t="s">
        <v>508</v>
      </c>
      <c r="F144" s="25" t="s">
        <v>509</v>
      </c>
      <c r="G144" s="32" t="s">
        <v>510</v>
      </c>
    </row>
    <row r="145" spans="1:7" ht="15" customHeight="1">
      <c r="A145" s="26" t="s">
        <v>624</v>
      </c>
      <c r="B145" s="27" t="s">
        <v>625</v>
      </c>
      <c r="C145" s="26" t="s">
        <v>15</v>
      </c>
      <c r="D145" s="26" t="s">
        <v>256</v>
      </c>
      <c r="E145" s="28">
        <v>71.666300210000003</v>
      </c>
      <c r="F145" s="29">
        <v>13.12</v>
      </c>
      <c r="G145" s="33">
        <f>TRUNC(TRUNC(E145,8)*F145,2)</f>
        <v>940.26</v>
      </c>
    </row>
    <row r="146" spans="1:7" ht="21" customHeight="1">
      <c r="A146" s="26" t="s">
        <v>626</v>
      </c>
      <c r="B146" s="27" t="s">
        <v>627</v>
      </c>
      <c r="C146" s="26" t="s">
        <v>15</v>
      </c>
      <c r="D146" s="26" t="s">
        <v>44</v>
      </c>
      <c r="E146" s="28">
        <v>0.89583827999999999</v>
      </c>
      <c r="F146" s="29">
        <v>853.25</v>
      </c>
      <c r="G146" s="33">
        <f>TRUNC(TRUNC(E146,8)*F146,2)</f>
        <v>764.37</v>
      </c>
    </row>
    <row r="147" spans="1:7" ht="21" customHeight="1">
      <c r="A147" s="26" t="s">
        <v>628</v>
      </c>
      <c r="B147" s="27" t="s">
        <v>629</v>
      </c>
      <c r="C147" s="26" t="s">
        <v>15</v>
      </c>
      <c r="D147" s="26" t="s">
        <v>24</v>
      </c>
      <c r="E147" s="28">
        <v>10.75005936</v>
      </c>
      <c r="F147" s="29">
        <v>111.01</v>
      </c>
      <c r="G147" s="33">
        <f>TRUNC(TRUNC(E147,8)*F147,2)</f>
        <v>1193.3599999999999</v>
      </c>
    </row>
    <row r="148" spans="1:7" ht="15" customHeight="1">
      <c r="A148" s="30"/>
      <c r="B148" s="30"/>
      <c r="C148" s="30"/>
      <c r="D148" s="30"/>
      <c r="E148" s="85" t="s">
        <v>603</v>
      </c>
      <c r="F148" s="85"/>
      <c r="G148" s="34">
        <f>SUM(G145:G147)</f>
        <v>2897.99</v>
      </c>
    </row>
    <row r="149" spans="1:7" ht="15" customHeight="1">
      <c r="A149" s="30"/>
      <c r="B149" s="30"/>
      <c r="C149" s="30"/>
      <c r="D149" s="30"/>
      <c r="E149" s="86" t="s">
        <v>522</v>
      </c>
      <c r="F149" s="86"/>
      <c r="G149" s="35">
        <f>SUM(G148)</f>
        <v>2897.99</v>
      </c>
    </row>
    <row r="150" spans="1:7" ht="9.9499999999999993" customHeight="1">
      <c r="A150" s="30"/>
      <c r="B150" s="30"/>
      <c r="C150" s="30"/>
      <c r="D150" s="30"/>
      <c r="E150" s="87"/>
      <c r="F150" s="87"/>
      <c r="G150" s="87"/>
    </row>
    <row r="151" spans="1:7" ht="20.100000000000001" customHeight="1">
      <c r="A151" s="88" t="s">
        <v>630</v>
      </c>
      <c r="B151" s="88"/>
      <c r="C151" s="88"/>
      <c r="D151" s="88"/>
      <c r="E151" s="88"/>
      <c r="F151" s="88"/>
      <c r="G151" s="88"/>
    </row>
    <row r="152" spans="1:7" ht="15" customHeight="1">
      <c r="A152" s="84" t="s">
        <v>599</v>
      </c>
      <c r="B152" s="84"/>
      <c r="C152" s="25" t="s">
        <v>3</v>
      </c>
      <c r="D152" s="25" t="s">
        <v>4</v>
      </c>
      <c r="E152" s="25" t="s">
        <v>508</v>
      </c>
      <c r="F152" s="25" t="s">
        <v>509</v>
      </c>
      <c r="G152" s="32" t="s">
        <v>510</v>
      </c>
    </row>
    <row r="153" spans="1:7" ht="15" customHeight="1">
      <c r="A153" s="26" t="s">
        <v>624</v>
      </c>
      <c r="B153" s="27" t="s">
        <v>625</v>
      </c>
      <c r="C153" s="26" t="s">
        <v>15</v>
      </c>
      <c r="D153" s="26" t="s">
        <v>256</v>
      </c>
      <c r="E153" s="28">
        <v>39.232471840000002</v>
      </c>
      <c r="F153" s="29">
        <v>13.12</v>
      </c>
      <c r="G153" s="33">
        <f>TRUNC(TRUNC(E153,8)*F153,2)</f>
        <v>514.73</v>
      </c>
    </row>
    <row r="154" spans="1:7" ht="21" customHeight="1">
      <c r="A154" s="26" t="s">
        <v>631</v>
      </c>
      <c r="B154" s="27" t="s">
        <v>632</v>
      </c>
      <c r="C154" s="26" t="s">
        <v>15</v>
      </c>
      <c r="D154" s="26" t="s">
        <v>44</v>
      </c>
      <c r="E154" s="28">
        <v>0.87181576999999999</v>
      </c>
      <c r="F154" s="29">
        <v>829.22</v>
      </c>
      <c r="G154" s="33">
        <f>TRUNC(TRUNC(E154,8)*F154,2)</f>
        <v>722.92</v>
      </c>
    </row>
    <row r="155" spans="1:7" ht="15" customHeight="1">
      <c r="A155" s="26" t="s">
        <v>633</v>
      </c>
      <c r="B155" s="27" t="s">
        <v>634</v>
      </c>
      <c r="C155" s="26" t="s">
        <v>15</v>
      </c>
      <c r="D155" s="26" t="s">
        <v>24</v>
      </c>
      <c r="E155" s="28">
        <v>10.46178924</v>
      </c>
      <c r="F155" s="29">
        <v>149.49</v>
      </c>
      <c r="G155" s="33">
        <f>TRUNC(TRUNC(E155,8)*F155,2)</f>
        <v>1563.93</v>
      </c>
    </row>
    <row r="156" spans="1:7" ht="15" customHeight="1">
      <c r="A156" s="30"/>
      <c r="B156" s="30"/>
      <c r="C156" s="30"/>
      <c r="D156" s="30"/>
      <c r="E156" s="85" t="s">
        <v>603</v>
      </c>
      <c r="F156" s="85"/>
      <c r="G156" s="34">
        <f>SUM(G153:G155)</f>
        <v>2801.58</v>
      </c>
    </row>
    <row r="157" spans="1:7" ht="15" customHeight="1">
      <c r="A157" s="30"/>
      <c r="B157" s="30"/>
      <c r="C157" s="30"/>
      <c r="D157" s="30"/>
      <c r="E157" s="86" t="s">
        <v>522</v>
      </c>
      <c r="F157" s="86"/>
      <c r="G157" s="35">
        <f>SUM(G156)</f>
        <v>2801.58</v>
      </c>
    </row>
    <row r="158" spans="1:7" ht="9.9499999999999993" customHeight="1">
      <c r="A158" s="30"/>
      <c r="B158" s="30"/>
      <c r="C158" s="30"/>
      <c r="D158" s="30"/>
      <c r="E158" s="87"/>
      <c r="F158" s="87"/>
      <c r="G158" s="87"/>
    </row>
    <row r="159" spans="1:7" ht="20.100000000000001" customHeight="1">
      <c r="A159" s="88" t="s">
        <v>635</v>
      </c>
      <c r="B159" s="88"/>
      <c r="C159" s="88"/>
      <c r="D159" s="88"/>
      <c r="E159" s="88"/>
      <c r="F159" s="88"/>
      <c r="G159" s="88"/>
    </row>
    <row r="160" spans="1:7" ht="15" customHeight="1">
      <c r="A160" s="84" t="s">
        <v>599</v>
      </c>
      <c r="B160" s="84"/>
      <c r="C160" s="25" t="s">
        <v>3</v>
      </c>
      <c r="D160" s="25" t="s">
        <v>4</v>
      </c>
      <c r="E160" s="25" t="s">
        <v>508</v>
      </c>
      <c r="F160" s="25" t="s">
        <v>509</v>
      </c>
      <c r="G160" s="32" t="s">
        <v>510</v>
      </c>
    </row>
    <row r="161" spans="1:7" ht="15" customHeight="1">
      <c r="A161" s="26" t="s">
        <v>624</v>
      </c>
      <c r="B161" s="27" t="s">
        <v>625</v>
      </c>
      <c r="C161" s="26" t="s">
        <v>15</v>
      </c>
      <c r="D161" s="26" t="s">
        <v>256</v>
      </c>
      <c r="E161" s="28">
        <v>71.666300210000003</v>
      </c>
      <c r="F161" s="29">
        <v>13.12</v>
      </c>
      <c r="G161" s="33">
        <f>TRUNC(TRUNC(E161,8)*F161,2)</f>
        <v>940.26</v>
      </c>
    </row>
    <row r="162" spans="1:7" ht="21" customHeight="1">
      <c r="A162" s="26" t="s">
        <v>626</v>
      </c>
      <c r="B162" s="27" t="s">
        <v>627</v>
      </c>
      <c r="C162" s="26" t="s">
        <v>15</v>
      </c>
      <c r="D162" s="26" t="s">
        <v>44</v>
      </c>
      <c r="E162" s="28">
        <v>0.89583827999999999</v>
      </c>
      <c r="F162" s="29">
        <v>853.25</v>
      </c>
      <c r="G162" s="33">
        <f>TRUNC(TRUNC(E162,8)*F162,2)</f>
        <v>764.37</v>
      </c>
    </row>
    <row r="163" spans="1:7" ht="21" customHeight="1">
      <c r="A163" s="26" t="s">
        <v>628</v>
      </c>
      <c r="B163" s="27" t="s">
        <v>629</v>
      </c>
      <c r="C163" s="26" t="s">
        <v>15</v>
      </c>
      <c r="D163" s="26" t="s">
        <v>24</v>
      </c>
      <c r="E163" s="28">
        <v>10.75005936</v>
      </c>
      <c r="F163" s="29">
        <v>111.01</v>
      </c>
      <c r="G163" s="33">
        <f>TRUNC(TRUNC(E163,8)*F163,2)</f>
        <v>1193.3599999999999</v>
      </c>
    </row>
    <row r="164" spans="1:7" ht="15" customHeight="1">
      <c r="A164" s="30"/>
      <c r="B164" s="30"/>
      <c r="C164" s="30"/>
      <c r="D164" s="30"/>
      <c r="E164" s="85" t="s">
        <v>603</v>
      </c>
      <c r="F164" s="85"/>
      <c r="G164" s="34">
        <f>SUM(G161:G163)</f>
        <v>2897.99</v>
      </c>
    </row>
    <row r="165" spans="1:7" ht="15" customHeight="1">
      <c r="A165" s="30"/>
      <c r="B165" s="30"/>
      <c r="C165" s="30"/>
      <c r="D165" s="30"/>
      <c r="E165" s="86" t="s">
        <v>522</v>
      </c>
      <c r="F165" s="86"/>
      <c r="G165" s="35">
        <f>SUM(G164)</f>
        <v>2897.99</v>
      </c>
    </row>
    <row r="166" spans="1:7" ht="9.9499999999999993" customHeight="1">
      <c r="A166" s="30"/>
      <c r="B166" s="30"/>
      <c r="C166" s="30"/>
      <c r="D166" s="30"/>
      <c r="E166" s="87"/>
      <c r="F166" s="87"/>
      <c r="G166" s="87"/>
    </row>
    <row r="167" spans="1:7" ht="20.100000000000001" customHeight="1">
      <c r="A167" s="88" t="s">
        <v>636</v>
      </c>
      <c r="B167" s="88"/>
      <c r="C167" s="88"/>
      <c r="D167" s="88"/>
      <c r="E167" s="88"/>
      <c r="F167" s="88"/>
      <c r="G167" s="88"/>
    </row>
    <row r="168" spans="1:7" ht="15" customHeight="1">
      <c r="A168" s="84" t="s">
        <v>599</v>
      </c>
      <c r="B168" s="84"/>
      <c r="C168" s="25" t="s">
        <v>3</v>
      </c>
      <c r="D168" s="25" t="s">
        <v>4</v>
      </c>
      <c r="E168" s="25" t="s">
        <v>508</v>
      </c>
      <c r="F168" s="25" t="s">
        <v>509</v>
      </c>
      <c r="G168" s="32" t="s">
        <v>510</v>
      </c>
    </row>
    <row r="169" spans="1:7" ht="15" customHeight="1">
      <c r="A169" s="26" t="s">
        <v>624</v>
      </c>
      <c r="B169" s="27" t="s">
        <v>625</v>
      </c>
      <c r="C169" s="26" t="s">
        <v>15</v>
      </c>
      <c r="D169" s="26" t="s">
        <v>256</v>
      </c>
      <c r="E169" s="28">
        <v>71.666300210000003</v>
      </c>
      <c r="F169" s="29">
        <v>13.12</v>
      </c>
      <c r="G169" s="33">
        <f>TRUNC(TRUNC(E169,8)*F169,2)</f>
        <v>940.26</v>
      </c>
    </row>
    <row r="170" spans="1:7">
      <c r="A170" s="26" t="s">
        <v>626</v>
      </c>
      <c r="B170" s="27" t="s">
        <v>627</v>
      </c>
      <c r="C170" s="26" t="s">
        <v>15</v>
      </c>
      <c r="D170" s="26" t="s">
        <v>44</v>
      </c>
      <c r="E170" s="28">
        <v>0.89583827999999999</v>
      </c>
      <c r="F170" s="29">
        <v>853.25</v>
      </c>
      <c r="G170" s="33">
        <f>TRUNC(TRUNC(E170,8)*F170,2)</f>
        <v>764.37</v>
      </c>
    </row>
    <row r="171" spans="1:7" ht="21" customHeight="1">
      <c r="A171" s="26" t="s">
        <v>628</v>
      </c>
      <c r="B171" s="27" t="s">
        <v>629</v>
      </c>
      <c r="C171" s="26" t="s">
        <v>15</v>
      </c>
      <c r="D171" s="26" t="s">
        <v>24</v>
      </c>
      <c r="E171" s="28">
        <v>10.75005936</v>
      </c>
      <c r="F171" s="29">
        <v>111.01</v>
      </c>
      <c r="G171" s="33">
        <f>TRUNC(TRUNC(E171,8)*F171,2)</f>
        <v>1193.3599999999999</v>
      </c>
    </row>
    <row r="172" spans="1:7" ht="15" customHeight="1">
      <c r="A172" s="30"/>
      <c r="B172" s="30"/>
      <c r="C172" s="30"/>
      <c r="D172" s="30"/>
      <c r="E172" s="85" t="s">
        <v>603</v>
      </c>
      <c r="F172" s="85"/>
      <c r="G172" s="34">
        <f>SUM(G169:G171)</f>
        <v>2897.99</v>
      </c>
    </row>
    <row r="173" spans="1:7" ht="15" customHeight="1">
      <c r="A173" s="30"/>
      <c r="B173" s="30"/>
      <c r="C173" s="30"/>
      <c r="D173" s="30"/>
      <c r="E173" s="86" t="s">
        <v>522</v>
      </c>
      <c r="F173" s="86"/>
      <c r="G173" s="35">
        <f>SUM(G172)</f>
        <v>2897.99</v>
      </c>
    </row>
    <row r="174" spans="1:7" ht="9.9499999999999993" customHeight="1">
      <c r="A174" s="30"/>
      <c r="B174" s="30"/>
      <c r="C174" s="30"/>
      <c r="D174" s="30"/>
      <c r="E174" s="87"/>
      <c r="F174" s="87"/>
      <c r="G174" s="87"/>
    </row>
    <row r="175" spans="1:7" ht="20.100000000000001" customHeight="1">
      <c r="A175" s="88" t="s">
        <v>637</v>
      </c>
      <c r="B175" s="88"/>
      <c r="C175" s="88"/>
      <c r="D175" s="88"/>
      <c r="E175" s="88"/>
      <c r="F175" s="88"/>
      <c r="G175" s="88"/>
    </row>
    <row r="176" spans="1:7" ht="15" customHeight="1">
      <c r="A176" s="84" t="s">
        <v>507</v>
      </c>
      <c r="B176" s="84"/>
      <c r="C176" s="25" t="s">
        <v>3</v>
      </c>
      <c r="D176" s="25" t="s">
        <v>4</v>
      </c>
      <c r="E176" s="25" t="s">
        <v>508</v>
      </c>
      <c r="F176" s="25" t="s">
        <v>509</v>
      </c>
      <c r="G176" s="32" t="s">
        <v>510</v>
      </c>
    </row>
    <row r="177" spans="1:7" ht="15" customHeight="1">
      <c r="A177" s="26" t="s">
        <v>638</v>
      </c>
      <c r="B177" s="27" t="s">
        <v>639</v>
      </c>
      <c r="C177" s="26" t="s">
        <v>15</v>
      </c>
      <c r="D177" s="26" t="s">
        <v>640</v>
      </c>
      <c r="E177" s="28">
        <v>0.4</v>
      </c>
      <c r="F177" s="29">
        <v>19.68</v>
      </c>
      <c r="G177" s="33">
        <f>TRUNC(TRUNC(E177,8)*F177,2)</f>
        <v>7.87</v>
      </c>
    </row>
    <row r="178" spans="1:7" ht="15" customHeight="1">
      <c r="A178" s="30"/>
      <c r="B178" s="30"/>
      <c r="C178" s="30"/>
      <c r="D178" s="30"/>
      <c r="E178" s="85" t="s">
        <v>521</v>
      </c>
      <c r="F178" s="85"/>
      <c r="G178" s="34">
        <f>SUM(G177:G177)</f>
        <v>7.87</v>
      </c>
    </row>
    <row r="179" spans="1:7" ht="15" customHeight="1">
      <c r="A179" s="84" t="s">
        <v>599</v>
      </c>
      <c r="B179" s="84"/>
      <c r="C179" s="25" t="s">
        <v>3</v>
      </c>
      <c r="D179" s="25" t="s">
        <v>4</v>
      </c>
      <c r="E179" s="25" t="s">
        <v>508</v>
      </c>
      <c r="F179" s="25" t="s">
        <v>509</v>
      </c>
      <c r="G179" s="32" t="s">
        <v>510</v>
      </c>
    </row>
    <row r="180" spans="1:7" ht="15" customHeight="1">
      <c r="A180" s="26" t="s">
        <v>641</v>
      </c>
      <c r="B180" s="27" t="s">
        <v>642</v>
      </c>
      <c r="C180" s="26" t="s">
        <v>15</v>
      </c>
      <c r="D180" s="26" t="s">
        <v>24</v>
      </c>
      <c r="E180" s="28">
        <v>0.86200301000000001</v>
      </c>
      <c r="F180" s="29">
        <v>84.67</v>
      </c>
      <c r="G180" s="33">
        <f>TRUNC(TRUNC(E180,8)*F180,2)</f>
        <v>72.98</v>
      </c>
    </row>
    <row r="181" spans="1:7" ht="15" customHeight="1">
      <c r="A181" s="26" t="s">
        <v>643</v>
      </c>
      <c r="B181" s="27" t="s">
        <v>644</v>
      </c>
      <c r="C181" s="26" t="s">
        <v>15</v>
      </c>
      <c r="D181" s="26" t="s">
        <v>24</v>
      </c>
      <c r="E181" s="28">
        <v>0.90510316000000002</v>
      </c>
      <c r="F181" s="29">
        <v>51.28</v>
      </c>
      <c r="G181" s="33">
        <f>TRUNC(TRUNC(E181,8)*F181,2)</f>
        <v>46.41</v>
      </c>
    </row>
    <row r="182" spans="1:7" ht="15" customHeight="1">
      <c r="A182" s="30"/>
      <c r="B182" s="30"/>
      <c r="C182" s="30"/>
      <c r="D182" s="30"/>
      <c r="E182" s="85" t="s">
        <v>603</v>
      </c>
      <c r="F182" s="85"/>
      <c r="G182" s="34">
        <f>SUM(G180:G181)</f>
        <v>119.39</v>
      </c>
    </row>
    <row r="183" spans="1:7" ht="15" customHeight="1">
      <c r="A183" s="30"/>
      <c r="B183" s="30"/>
      <c r="C183" s="30"/>
      <c r="D183" s="30"/>
      <c r="E183" s="86" t="s">
        <v>522</v>
      </c>
      <c r="F183" s="86"/>
      <c r="G183" s="35">
        <f>SUM(G178,G182)</f>
        <v>127.26</v>
      </c>
    </row>
    <row r="184" spans="1:7" ht="9.9499999999999993" customHeight="1">
      <c r="A184" s="30"/>
      <c r="B184" s="30"/>
      <c r="C184" s="30"/>
      <c r="D184" s="30"/>
      <c r="E184" s="87"/>
      <c r="F184" s="87"/>
      <c r="G184" s="87"/>
    </row>
    <row r="185" spans="1:7" ht="20.100000000000001" customHeight="1">
      <c r="A185" s="88" t="s">
        <v>645</v>
      </c>
      <c r="B185" s="88"/>
      <c r="C185" s="88"/>
      <c r="D185" s="88"/>
      <c r="E185" s="88"/>
      <c r="F185" s="88"/>
      <c r="G185" s="88"/>
    </row>
    <row r="186" spans="1:7" ht="15" customHeight="1">
      <c r="A186" s="84" t="s">
        <v>507</v>
      </c>
      <c r="B186" s="84"/>
      <c r="C186" s="25" t="s">
        <v>3</v>
      </c>
      <c r="D186" s="25" t="s">
        <v>4</v>
      </c>
      <c r="E186" s="25" t="s">
        <v>508</v>
      </c>
      <c r="F186" s="25" t="s">
        <v>509</v>
      </c>
      <c r="G186" s="32" t="s">
        <v>510</v>
      </c>
    </row>
    <row r="187" spans="1:7" ht="15" customHeight="1">
      <c r="A187" s="26" t="s">
        <v>646</v>
      </c>
      <c r="B187" s="27" t="s">
        <v>647</v>
      </c>
      <c r="C187" s="26" t="s">
        <v>15</v>
      </c>
      <c r="D187" s="26" t="s">
        <v>133</v>
      </c>
      <c r="E187" s="28">
        <v>57</v>
      </c>
      <c r="F187" s="29">
        <v>0.64</v>
      </c>
      <c r="G187" s="33">
        <f>TRUNC(TRUNC(E187,8)*F187,2)</f>
        <v>36.479999999999997</v>
      </c>
    </row>
    <row r="188" spans="1:7" ht="15" customHeight="1">
      <c r="A188" s="30"/>
      <c r="B188" s="30"/>
      <c r="C188" s="30"/>
      <c r="D188" s="30"/>
      <c r="E188" s="85" t="s">
        <v>521</v>
      </c>
      <c r="F188" s="85"/>
      <c r="G188" s="34">
        <f>SUM(G187:G187)</f>
        <v>36.479999999999997</v>
      </c>
    </row>
    <row r="189" spans="1:7" ht="15" customHeight="1">
      <c r="A189" s="84" t="s">
        <v>524</v>
      </c>
      <c r="B189" s="84"/>
      <c r="C189" s="25" t="s">
        <v>3</v>
      </c>
      <c r="D189" s="25" t="s">
        <v>4</v>
      </c>
      <c r="E189" s="25" t="s">
        <v>508</v>
      </c>
      <c r="F189" s="25" t="s">
        <v>509</v>
      </c>
      <c r="G189" s="32" t="s">
        <v>510</v>
      </c>
    </row>
    <row r="190" spans="1:7" ht="15" customHeight="1">
      <c r="A190" s="26" t="s">
        <v>621</v>
      </c>
      <c r="B190" s="27" t="s">
        <v>622</v>
      </c>
      <c r="C190" s="26" t="s">
        <v>15</v>
      </c>
      <c r="D190" s="26" t="s">
        <v>542</v>
      </c>
      <c r="E190" s="28">
        <v>1.7195142299999999</v>
      </c>
      <c r="F190" s="29">
        <v>30.75</v>
      </c>
      <c r="G190" s="33">
        <f>TRUNC(TRUNC(E190,8)*F190,2)</f>
        <v>52.87</v>
      </c>
    </row>
    <row r="191" spans="1:7" ht="15" customHeight="1">
      <c r="A191" s="26" t="s">
        <v>543</v>
      </c>
      <c r="B191" s="27" t="s">
        <v>544</v>
      </c>
      <c r="C191" s="26" t="s">
        <v>15</v>
      </c>
      <c r="D191" s="26" t="s">
        <v>542</v>
      </c>
      <c r="E191" s="28">
        <v>0.85975710999999999</v>
      </c>
      <c r="F191" s="29">
        <v>24.89</v>
      </c>
      <c r="G191" s="33">
        <f>TRUNC(TRUNC(E191,8)*F191,2)</f>
        <v>21.39</v>
      </c>
    </row>
    <row r="192" spans="1:7" ht="18" customHeight="1">
      <c r="A192" s="30"/>
      <c r="B192" s="30"/>
      <c r="C192" s="30"/>
      <c r="D192" s="30"/>
      <c r="E192" s="85" t="s">
        <v>531</v>
      </c>
      <c r="F192" s="85"/>
      <c r="G192" s="34">
        <f>SUM(G190:G191)</f>
        <v>74.259999999999991</v>
      </c>
    </row>
    <row r="193" spans="1:7" ht="15" customHeight="1">
      <c r="A193" s="84" t="s">
        <v>599</v>
      </c>
      <c r="B193" s="84"/>
      <c r="C193" s="25" t="s">
        <v>3</v>
      </c>
      <c r="D193" s="25" t="s">
        <v>4</v>
      </c>
      <c r="E193" s="25" t="s">
        <v>508</v>
      </c>
      <c r="F193" s="25" t="s">
        <v>509</v>
      </c>
      <c r="G193" s="32" t="s">
        <v>510</v>
      </c>
    </row>
    <row r="194" spans="1:7" ht="15" customHeight="1">
      <c r="A194" s="26" t="s">
        <v>648</v>
      </c>
      <c r="B194" s="27" t="s">
        <v>649</v>
      </c>
      <c r="C194" s="26" t="s">
        <v>15</v>
      </c>
      <c r="D194" s="26" t="s">
        <v>44</v>
      </c>
      <c r="E194" s="28">
        <v>2.3447920000000001E-2</v>
      </c>
      <c r="F194" s="29">
        <v>474.82</v>
      </c>
      <c r="G194" s="33">
        <f>TRUNC(TRUNC(E194,8)*F194,2)</f>
        <v>11.13</v>
      </c>
    </row>
    <row r="195" spans="1:7" ht="15" customHeight="1">
      <c r="A195" s="30"/>
      <c r="B195" s="30"/>
      <c r="C195" s="30"/>
      <c r="D195" s="30"/>
      <c r="E195" s="85" t="s">
        <v>603</v>
      </c>
      <c r="F195" s="85"/>
      <c r="G195" s="34">
        <f>SUM(G194:G194)</f>
        <v>11.13</v>
      </c>
    </row>
    <row r="196" spans="1:7" ht="15" customHeight="1">
      <c r="A196" s="30"/>
      <c r="B196" s="30"/>
      <c r="C196" s="30"/>
      <c r="D196" s="30"/>
      <c r="E196" s="86" t="s">
        <v>522</v>
      </c>
      <c r="F196" s="86"/>
      <c r="G196" s="35">
        <f>SUM(G188,G192,G195)</f>
        <v>121.86999999999998</v>
      </c>
    </row>
    <row r="197" spans="1:7" ht="9.9499999999999993" customHeight="1">
      <c r="A197" s="30"/>
      <c r="B197" s="30"/>
      <c r="C197" s="30"/>
      <c r="D197" s="30"/>
      <c r="E197" s="87"/>
      <c r="F197" s="87"/>
      <c r="G197" s="87"/>
    </row>
    <row r="198" spans="1:7" ht="20.100000000000001" customHeight="1">
      <c r="A198" s="88" t="s">
        <v>650</v>
      </c>
      <c r="B198" s="88"/>
      <c r="C198" s="88"/>
      <c r="D198" s="88"/>
      <c r="E198" s="88"/>
      <c r="F198" s="88"/>
      <c r="G198" s="88"/>
    </row>
    <row r="199" spans="1:7" ht="15" customHeight="1">
      <c r="A199" s="84" t="s">
        <v>507</v>
      </c>
      <c r="B199" s="84"/>
      <c r="C199" s="25" t="s">
        <v>3</v>
      </c>
      <c r="D199" s="25" t="s">
        <v>4</v>
      </c>
      <c r="E199" s="25" t="s">
        <v>508</v>
      </c>
      <c r="F199" s="25" t="s">
        <v>509</v>
      </c>
      <c r="G199" s="32" t="s">
        <v>510</v>
      </c>
    </row>
    <row r="200" spans="1:7" ht="21" customHeight="1">
      <c r="A200" s="26" t="s">
        <v>651</v>
      </c>
      <c r="B200" s="27" t="s">
        <v>652</v>
      </c>
      <c r="C200" s="26" t="s">
        <v>37</v>
      </c>
      <c r="D200" s="26" t="s">
        <v>640</v>
      </c>
      <c r="E200" s="28">
        <v>7.0000000000000001E-3</v>
      </c>
      <c r="F200" s="29">
        <v>6.22</v>
      </c>
      <c r="G200" s="33">
        <f>TRUNC(TRUNC(E200,8)*F200,2)</f>
        <v>0.04</v>
      </c>
    </row>
    <row r="201" spans="1:7" ht="21" customHeight="1">
      <c r="A201" s="26" t="s">
        <v>653</v>
      </c>
      <c r="B201" s="27" t="s">
        <v>654</v>
      </c>
      <c r="C201" s="26" t="s">
        <v>37</v>
      </c>
      <c r="D201" s="26" t="s">
        <v>20</v>
      </c>
      <c r="E201" s="28">
        <v>6</v>
      </c>
      <c r="F201" s="29">
        <v>0.09</v>
      </c>
      <c r="G201" s="33">
        <f>TRUNC(TRUNC(E201,8)*F201,2)</f>
        <v>0.54</v>
      </c>
    </row>
    <row r="202" spans="1:7" ht="15" customHeight="1">
      <c r="A202" s="30"/>
      <c r="B202" s="30"/>
      <c r="C202" s="30"/>
      <c r="D202" s="30"/>
      <c r="E202" s="85" t="s">
        <v>521</v>
      </c>
      <c r="F202" s="85"/>
      <c r="G202" s="34">
        <f>SUM(G200:G201)</f>
        <v>0.58000000000000007</v>
      </c>
    </row>
    <row r="203" spans="1:7" ht="15" customHeight="1">
      <c r="A203" s="84" t="s">
        <v>524</v>
      </c>
      <c r="B203" s="84"/>
      <c r="C203" s="25" t="s">
        <v>3</v>
      </c>
      <c r="D203" s="25" t="s">
        <v>4</v>
      </c>
      <c r="E203" s="25" t="s">
        <v>508</v>
      </c>
      <c r="F203" s="25" t="s">
        <v>509</v>
      </c>
      <c r="G203" s="32" t="s">
        <v>510</v>
      </c>
    </row>
    <row r="204" spans="1:7" ht="15" customHeight="1">
      <c r="A204" s="26" t="s">
        <v>655</v>
      </c>
      <c r="B204" s="27" t="s">
        <v>622</v>
      </c>
      <c r="C204" s="26" t="s">
        <v>37</v>
      </c>
      <c r="D204" s="26" t="s">
        <v>527</v>
      </c>
      <c r="E204" s="28">
        <v>6.2872869999999997E-2</v>
      </c>
      <c r="F204" s="29">
        <v>28.51</v>
      </c>
      <c r="G204" s="33">
        <f>TRUNC(TRUNC(E204,8)*F204,2)</f>
        <v>1.79</v>
      </c>
    </row>
    <row r="205" spans="1:7" ht="15" customHeight="1">
      <c r="A205" s="26" t="s">
        <v>656</v>
      </c>
      <c r="B205" s="27" t="s">
        <v>544</v>
      </c>
      <c r="C205" s="26" t="s">
        <v>37</v>
      </c>
      <c r="D205" s="26" t="s">
        <v>527</v>
      </c>
      <c r="E205" s="28">
        <v>8.6912500000000004E-2</v>
      </c>
      <c r="F205" s="29">
        <v>23.48</v>
      </c>
      <c r="G205" s="33">
        <f>TRUNC(TRUNC(E205,8)*F205,2)</f>
        <v>2.04</v>
      </c>
    </row>
    <row r="206" spans="1:7" ht="18" customHeight="1">
      <c r="A206" s="30"/>
      <c r="B206" s="30"/>
      <c r="C206" s="30"/>
      <c r="D206" s="30"/>
      <c r="E206" s="85" t="s">
        <v>531</v>
      </c>
      <c r="F206" s="85"/>
      <c r="G206" s="34">
        <f>SUM(G204:G205)</f>
        <v>3.83</v>
      </c>
    </row>
    <row r="207" spans="1:7" ht="15" customHeight="1">
      <c r="A207" s="84" t="s">
        <v>599</v>
      </c>
      <c r="B207" s="84"/>
      <c r="C207" s="25" t="s">
        <v>3</v>
      </c>
      <c r="D207" s="25" t="s">
        <v>4</v>
      </c>
      <c r="E207" s="25" t="s">
        <v>508</v>
      </c>
      <c r="F207" s="25" t="s">
        <v>509</v>
      </c>
      <c r="G207" s="32" t="s">
        <v>510</v>
      </c>
    </row>
    <row r="208" spans="1:7" ht="24.75">
      <c r="A208" s="26" t="s">
        <v>657</v>
      </c>
      <c r="B208" s="27" t="s">
        <v>658</v>
      </c>
      <c r="C208" s="26" t="s">
        <v>37</v>
      </c>
      <c r="D208" s="26" t="s">
        <v>602</v>
      </c>
      <c r="E208" s="28">
        <v>1.7567399999999999E-3</v>
      </c>
      <c r="F208" s="29">
        <v>614.16999999999996</v>
      </c>
      <c r="G208" s="33">
        <f>TRUNC(TRUNC(E208,8)*F208,2)</f>
        <v>1.07</v>
      </c>
    </row>
    <row r="209" spans="1:7" ht="21" customHeight="1">
      <c r="A209" s="26" t="s">
        <v>659</v>
      </c>
      <c r="B209" s="27" t="s">
        <v>660</v>
      </c>
      <c r="C209" s="26" t="s">
        <v>37</v>
      </c>
      <c r="D209" s="26" t="s">
        <v>602</v>
      </c>
      <c r="E209" s="28">
        <v>2.2190419999999999E-2</v>
      </c>
      <c r="F209" s="29">
        <v>641.19000000000005</v>
      </c>
      <c r="G209" s="33">
        <f>TRUNC(TRUNC(E209,8)*F209,2)</f>
        <v>14.22</v>
      </c>
    </row>
    <row r="210" spans="1:7" ht="29.1" customHeight="1">
      <c r="A210" s="26" t="s">
        <v>661</v>
      </c>
      <c r="B210" s="27" t="s">
        <v>662</v>
      </c>
      <c r="C210" s="26" t="s">
        <v>37</v>
      </c>
      <c r="D210" s="26" t="s">
        <v>590</v>
      </c>
      <c r="E210" s="28">
        <v>0.73043491999999999</v>
      </c>
      <c r="F210" s="29">
        <v>12.56</v>
      </c>
      <c r="G210" s="33">
        <f>TRUNC(TRUNC(E210,8)*F210,2)</f>
        <v>9.17</v>
      </c>
    </row>
    <row r="211" spans="1:7" ht="21" customHeight="1">
      <c r="A211" s="26" t="s">
        <v>663</v>
      </c>
      <c r="B211" s="27" t="s">
        <v>664</v>
      </c>
      <c r="C211" s="26" t="s">
        <v>37</v>
      </c>
      <c r="D211" s="26" t="s">
        <v>38</v>
      </c>
      <c r="E211" s="28">
        <v>0.20063845</v>
      </c>
      <c r="F211" s="29">
        <v>130.79</v>
      </c>
      <c r="G211" s="33">
        <f>TRUNC(TRUNC(E211,8)*F211,2)</f>
        <v>26.24</v>
      </c>
    </row>
    <row r="212" spans="1:7" ht="15" customHeight="1">
      <c r="A212" s="30"/>
      <c r="B212" s="30"/>
      <c r="C212" s="30"/>
      <c r="D212" s="30"/>
      <c r="E212" s="85" t="s">
        <v>603</v>
      </c>
      <c r="F212" s="85"/>
      <c r="G212" s="34">
        <f>SUM(G208:G211)</f>
        <v>50.7</v>
      </c>
    </row>
    <row r="213" spans="1:7" ht="15" customHeight="1">
      <c r="A213" s="30"/>
      <c r="B213" s="30"/>
      <c r="C213" s="30"/>
      <c r="D213" s="30"/>
      <c r="E213" s="86" t="s">
        <v>522</v>
      </c>
      <c r="F213" s="86"/>
      <c r="G213" s="35">
        <f>SUM(G202,G206,G212)</f>
        <v>55.11</v>
      </c>
    </row>
    <row r="214" spans="1:7" ht="9.9499999999999993" customHeight="1">
      <c r="A214" s="30"/>
      <c r="B214" s="30"/>
      <c r="C214" s="30"/>
      <c r="D214" s="30"/>
      <c r="E214" s="87"/>
      <c r="F214" s="87"/>
      <c r="G214" s="87"/>
    </row>
    <row r="215" spans="1:7" ht="20.100000000000001" customHeight="1">
      <c r="A215" s="88" t="s">
        <v>665</v>
      </c>
      <c r="B215" s="88"/>
      <c r="C215" s="88"/>
      <c r="D215" s="88"/>
      <c r="E215" s="88"/>
      <c r="F215" s="88"/>
      <c r="G215" s="88"/>
    </row>
    <row r="216" spans="1:7" ht="15" customHeight="1">
      <c r="A216" s="84" t="s">
        <v>524</v>
      </c>
      <c r="B216" s="84"/>
      <c r="C216" s="25" t="s">
        <v>3</v>
      </c>
      <c r="D216" s="25" t="s">
        <v>4</v>
      </c>
      <c r="E216" s="25" t="s">
        <v>508</v>
      </c>
      <c r="F216" s="25" t="s">
        <v>509</v>
      </c>
      <c r="G216" s="32" t="s">
        <v>510</v>
      </c>
    </row>
    <row r="217" spans="1:7" ht="15" customHeight="1">
      <c r="A217" s="26" t="s">
        <v>655</v>
      </c>
      <c r="B217" s="27" t="s">
        <v>622</v>
      </c>
      <c r="C217" s="26" t="s">
        <v>37</v>
      </c>
      <c r="D217" s="26" t="s">
        <v>527</v>
      </c>
      <c r="E217" s="28">
        <v>4.0676570000000002E-2</v>
      </c>
      <c r="F217" s="29">
        <v>28.51</v>
      </c>
      <c r="G217" s="33">
        <f>TRUNC(TRUNC(E217,8)*F217,2)</f>
        <v>1.1499999999999999</v>
      </c>
    </row>
    <row r="218" spans="1:7" ht="15" customHeight="1">
      <c r="A218" s="26" t="s">
        <v>656</v>
      </c>
      <c r="B218" s="27" t="s">
        <v>544</v>
      </c>
      <c r="C218" s="26" t="s">
        <v>37</v>
      </c>
      <c r="D218" s="26" t="s">
        <v>527</v>
      </c>
      <c r="E218" s="28">
        <v>2.075335E-2</v>
      </c>
      <c r="F218" s="29">
        <v>23.48</v>
      </c>
      <c r="G218" s="33">
        <f>TRUNC(TRUNC(E218,8)*F218,2)</f>
        <v>0.48</v>
      </c>
    </row>
    <row r="219" spans="1:7" ht="18" customHeight="1">
      <c r="A219" s="30"/>
      <c r="B219" s="30"/>
      <c r="C219" s="30"/>
      <c r="D219" s="30"/>
      <c r="E219" s="85" t="s">
        <v>531</v>
      </c>
      <c r="F219" s="85"/>
      <c r="G219" s="34">
        <f>SUM(G217:G218)</f>
        <v>1.63</v>
      </c>
    </row>
    <row r="220" spans="1:7" ht="15" customHeight="1">
      <c r="A220" s="84" t="s">
        <v>599</v>
      </c>
      <c r="B220" s="84"/>
      <c r="C220" s="25" t="s">
        <v>3</v>
      </c>
      <c r="D220" s="25" t="s">
        <v>4</v>
      </c>
      <c r="E220" s="25" t="s">
        <v>508</v>
      </c>
      <c r="F220" s="25" t="s">
        <v>509</v>
      </c>
      <c r="G220" s="32" t="s">
        <v>510</v>
      </c>
    </row>
    <row r="221" spans="1:7" ht="24.75">
      <c r="A221" s="26" t="s">
        <v>657</v>
      </c>
      <c r="B221" s="27" t="s">
        <v>658</v>
      </c>
      <c r="C221" s="26" t="s">
        <v>37</v>
      </c>
      <c r="D221" s="26" t="s">
        <v>602</v>
      </c>
      <c r="E221" s="28">
        <v>1.2451999999999999E-3</v>
      </c>
      <c r="F221" s="29">
        <v>614.16999999999996</v>
      </c>
      <c r="G221" s="33">
        <f>TRUNC(TRUNC(E221,8)*F221,2)</f>
        <v>0.76</v>
      </c>
    </row>
    <row r="222" spans="1:7" ht="29.1" customHeight="1">
      <c r="A222" s="26" t="s">
        <v>666</v>
      </c>
      <c r="B222" s="27" t="s">
        <v>667</v>
      </c>
      <c r="C222" s="26" t="s">
        <v>37</v>
      </c>
      <c r="D222" s="26" t="s">
        <v>602</v>
      </c>
      <c r="E222" s="28">
        <v>1.2452009999999999E-2</v>
      </c>
      <c r="F222" s="29">
        <v>3037.4</v>
      </c>
      <c r="G222" s="33">
        <f>TRUNC(TRUNC(E222,8)*F222,2)</f>
        <v>37.82</v>
      </c>
    </row>
    <row r="223" spans="1:7" ht="15" customHeight="1">
      <c r="A223" s="30"/>
      <c r="B223" s="30"/>
      <c r="C223" s="30"/>
      <c r="D223" s="30"/>
      <c r="E223" s="85" t="s">
        <v>603</v>
      </c>
      <c r="F223" s="85"/>
      <c r="G223" s="34">
        <f>SUM(G221:G222)</f>
        <v>38.58</v>
      </c>
    </row>
    <row r="224" spans="1:7" ht="15" customHeight="1">
      <c r="A224" s="30"/>
      <c r="B224" s="30"/>
      <c r="C224" s="30"/>
      <c r="D224" s="30"/>
      <c r="E224" s="86" t="s">
        <v>522</v>
      </c>
      <c r="F224" s="86"/>
      <c r="G224" s="35">
        <f>SUM(G219,G223)</f>
        <v>40.21</v>
      </c>
    </row>
    <row r="225" spans="1:7" ht="9.9499999999999993" customHeight="1">
      <c r="A225" s="30"/>
      <c r="B225" s="30"/>
      <c r="C225" s="30"/>
      <c r="D225" s="30"/>
      <c r="E225" s="87"/>
      <c r="F225" s="87"/>
      <c r="G225" s="87"/>
    </row>
    <row r="226" spans="1:7" ht="20.100000000000001" customHeight="1">
      <c r="A226" s="88" t="s">
        <v>668</v>
      </c>
      <c r="B226" s="88"/>
      <c r="C226" s="88"/>
      <c r="D226" s="88"/>
      <c r="E226" s="88"/>
      <c r="F226" s="88"/>
      <c r="G226" s="88"/>
    </row>
    <row r="227" spans="1:7" ht="15" customHeight="1">
      <c r="A227" s="84" t="s">
        <v>507</v>
      </c>
      <c r="B227" s="84"/>
      <c r="C227" s="25" t="s">
        <v>3</v>
      </c>
      <c r="D227" s="25" t="s">
        <v>4</v>
      </c>
      <c r="E227" s="25" t="s">
        <v>508</v>
      </c>
      <c r="F227" s="25" t="s">
        <v>509</v>
      </c>
      <c r="G227" s="32" t="s">
        <v>510</v>
      </c>
    </row>
    <row r="228" spans="1:7" ht="15" customHeight="1">
      <c r="A228" s="26" t="s">
        <v>669</v>
      </c>
      <c r="B228" s="27" t="s">
        <v>670</v>
      </c>
      <c r="C228" s="26" t="s">
        <v>15</v>
      </c>
      <c r="D228" s="26" t="s">
        <v>671</v>
      </c>
      <c r="E228" s="28">
        <v>1</v>
      </c>
      <c r="F228" s="29">
        <v>64.05</v>
      </c>
      <c r="G228" s="33">
        <f>TRUNC(TRUNC(E228,8)*F228,2)</f>
        <v>64.05</v>
      </c>
    </row>
    <row r="229" spans="1:7">
      <c r="A229" s="26" t="s">
        <v>672</v>
      </c>
      <c r="B229" s="27" t="s">
        <v>673</v>
      </c>
      <c r="C229" s="26" t="s">
        <v>15</v>
      </c>
      <c r="D229" s="26" t="s">
        <v>24</v>
      </c>
      <c r="E229" s="28">
        <v>1</v>
      </c>
      <c r="F229" s="29">
        <v>1013.83</v>
      </c>
      <c r="G229" s="33">
        <f>TRUNC(TRUNC(E229,8)*F229,2)</f>
        <v>1013.83</v>
      </c>
    </row>
    <row r="230" spans="1:7" ht="15" customHeight="1">
      <c r="A230" s="30"/>
      <c r="B230" s="30"/>
      <c r="C230" s="30"/>
      <c r="D230" s="30"/>
      <c r="E230" s="85" t="s">
        <v>521</v>
      </c>
      <c r="F230" s="85"/>
      <c r="G230" s="34">
        <f>SUM(G228:G229)</f>
        <v>1077.8800000000001</v>
      </c>
    </row>
    <row r="231" spans="1:7" ht="15" customHeight="1">
      <c r="A231" s="84" t="s">
        <v>524</v>
      </c>
      <c r="B231" s="84"/>
      <c r="C231" s="25" t="s">
        <v>3</v>
      </c>
      <c r="D231" s="25" t="s">
        <v>4</v>
      </c>
      <c r="E231" s="25" t="s">
        <v>508</v>
      </c>
      <c r="F231" s="25" t="s">
        <v>509</v>
      </c>
      <c r="G231" s="32" t="s">
        <v>510</v>
      </c>
    </row>
    <row r="232" spans="1:7" ht="21" customHeight="1">
      <c r="A232" s="26" t="s">
        <v>674</v>
      </c>
      <c r="B232" s="27" t="s">
        <v>675</v>
      </c>
      <c r="C232" s="26" t="s">
        <v>15</v>
      </c>
      <c r="D232" s="26" t="s">
        <v>542</v>
      </c>
      <c r="E232" s="28">
        <v>1.81861322</v>
      </c>
      <c r="F232" s="29">
        <v>30.61</v>
      </c>
      <c r="G232" s="33">
        <f>TRUNC(TRUNC(E232,8)*F232,2)</f>
        <v>55.66</v>
      </c>
    </row>
    <row r="233" spans="1:7" ht="15" customHeight="1">
      <c r="A233" s="26" t="s">
        <v>543</v>
      </c>
      <c r="B233" s="27" t="s">
        <v>544</v>
      </c>
      <c r="C233" s="26" t="s">
        <v>15</v>
      </c>
      <c r="D233" s="26" t="s">
        <v>542</v>
      </c>
      <c r="E233" s="28">
        <v>1.5182334399999999</v>
      </c>
      <c r="F233" s="29">
        <v>24.89</v>
      </c>
      <c r="G233" s="33">
        <f>TRUNC(TRUNC(E233,8)*F233,2)</f>
        <v>37.78</v>
      </c>
    </row>
    <row r="234" spans="1:7" ht="18" customHeight="1">
      <c r="A234" s="30"/>
      <c r="B234" s="30"/>
      <c r="C234" s="30"/>
      <c r="D234" s="30"/>
      <c r="E234" s="85" t="s">
        <v>531</v>
      </c>
      <c r="F234" s="85"/>
      <c r="G234" s="34">
        <f>SUM(G232:G233)</f>
        <v>93.44</v>
      </c>
    </row>
    <row r="235" spans="1:7" ht="15" customHeight="1">
      <c r="A235" s="30"/>
      <c r="B235" s="30"/>
      <c r="C235" s="30"/>
      <c r="D235" s="30"/>
      <c r="E235" s="86" t="s">
        <v>522</v>
      </c>
      <c r="F235" s="86"/>
      <c r="G235" s="35">
        <f>SUM(G230,G234)</f>
        <v>1171.3200000000002</v>
      </c>
    </row>
    <row r="236" spans="1:7" ht="9.9499999999999993" customHeight="1">
      <c r="A236" s="30"/>
      <c r="B236" s="30"/>
      <c r="C236" s="30"/>
      <c r="D236" s="30"/>
      <c r="E236" s="87"/>
      <c r="F236" s="87"/>
      <c r="G236" s="87"/>
    </row>
    <row r="237" spans="1:7" ht="20.100000000000001" customHeight="1">
      <c r="A237" s="88" t="s">
        <v>676</v>
      </c>
      <c r="B237" s="88"/>
      <c r="C237" s="88"/>
      <c r="D237" s="88"/>
      <c r="E237" s="88"/>
      <c r="F237" s="88"/>
      <c r="G237" s="88"/>
    </row>
    <row r="238" spans="1:7" ht="15" customHeight="1">
      <c r="A238" s="84" t="s">
        <v>524</v>
      </c>
      <c r="B238" s="84"/>
      <c r="C238" s="25" t="s">
        <v>3</v>
      </c>
      <c r="D238" s="25" t="s">
        <v>4</v>
      </c>
      <c r="E238" s="25" t="s">
        <v>508</v>
      </c>
      <c r="F238" s="25" t="s">
        <v>509</v>
      </c>
      <c r="G238" s="32" t="s">
        <v>510</v>
      </c>
    </row>
    <row r="239" spans="1:7" ht="15" customHeight="1">
      <c r="A239" s="26" t="s">
        <v>621</v>
      </c>
      <c r="B239" s="27" t="s">
        <v>622</v>
      </c>
      <c r="C239" s="26" t="s">
        <v>15</v>
      </c>
      <c r="D239" s="26" t="s">
        <v>542</v>
      </c>
      <c r="E239" s="28">
        <v>0.16280934999999999</v>
      </c>
      <c r="F239" s="29">
        <v>30.75</v>
      </c>
      <c r="G239" s="33">
        <f>TRUNC(TRUNC(E239,8)*F239,2)</f>
        <v>5</v>
      </c>
    </row>
    <row r="240" spans="1:7" ht="15" customHeight="1">
      <c r="A240" s="26" t="s">
        <v>543</v>
      </c>
      <c r="B240" s="27" t="s">
        <v>544</v>
      </c>
      <c r="C240" s="26" t="s">
        <v>15</v>
      </c>
      <c r="D240" s="26" t="s">
        <v>542</v>
      </c>
      <c r="E240" s="28">
        <v>0.16248414999999999</v>
      </c>
      <c r="F240" s="29">
        <v>24.89</v>
      </c>
      <c r="G240" s="33">
        <f>TRUNC(TRUNC(E240,8)*F240,2)</f>
        <v>4.04</v>
      </c>
    </row>
    <row r="241" spans="1:7" ht="18" customHeight="1">
      <c r="A241" s="30"/>
      <c r="B241" s="30"/>
      <c r="C241" s="30"/>
      <c r="D241" s="30"/>
      <c r="E241" s="85" t="s">
        <v>531</v>
      </c>
      <c r="F241" s="85"/>
      <c r="G241" s="34">
        <f>SUM(G239:G240)</f>
        <v>9.0399999999999991</v>
      </c>
    </row>
    <row r="242" spans="1:7" ht="15" customHeight="1">
      <c r="A242" s="84" t="s">
        <v>599</v>
      </c>
      <c r="B242" s="84"/>
      <c r="C242" s="25" t="s">
        <v>3</v>
      </c>
      <c r="D242" s="25" t="s">
        <v>4</v>
      </c>
      <c r="E242" s="25" t="s">
        <v>508</v>
      </c>
      <c r="F242" s="25" t="s">
        <v>509</v>
      </c>
      <c r="G242" s="32" t="s">
        <v>510</v>
      </c>
    </row>
    <row r="243" spans="1:7" ht="15" customHeight="1">
      <c r="A243" s="26" t="s">
        <v>677</v>
      </c>
      <c r="B243" s="27" t="s">
        <v>678</v>
      </c>
      <c r="C243" s="26" t="s">
        <v>15</v>
      </c>
      <c r="D243" s="26" t="s">
        <v>44</v>
      </c>
      <c r="E243" s="28">
        <v>5.6869399999999997E-3</v>
      </c>
      <c r="F243" s="29">
        <v>666.18</v>
      </c>
      <c r="G243" s="33">
        <f>TRUNC(TRUNC(E243,8)*F243,2)</f>
        <v>3.78</v>
      </c>
    </row>
    <row r="244" spans="1:7" ht="15" customHeight="1">
      <c r="A244" s="30"/>
      <c r="B244" s="30"/>
      <c r="C244" s="30"/>
      <c r="D244" s="30"/>
      <c r="E244" s="85" t="s">
        <v>603</v>
      </c>
      <c r="F244" s="85"/>
      <c r="G244" s="34">
        <f>SUM(G243:G243)</f>
        <v>3.78</v>
      </c>
    </row>
    <row r="245" spans="1:7" ht="15" customHeight="1">
      <c r="A245" s="30"/>
      <c r="B245" s="30"/>
      <c r="C245" s="30"/>
      <c r="D245" s="30"/>
      <c r="E245" s="86" t="s">
        <v>522</v>
      </c>
      <c r="F245" s="86"/>
      <c r="G245" s="35">
        <f>SUM(G241,G244)</f>
        <v>12.819999999999999</v>
      </c>
    </row>
    <row r="246" spans="1:7" ht="9.9499999999999993" customHeight="1">
      <c r="A246" s="30"/>
      <c r="B246" s="30"/>
      <c r="C246" s="30"/>
      <c r="D246" s="30"/>
      <c r="E246" s="87"/>
      <c r="F246" s="87"/>
      <c r="G246" s="87"/>
    </row>
    <row r="247" spans="1:7" ht="20.100000000000001" customHeight="1">
      <c r="A247" s="88" t="s">
        <v>679</v>
      </c>
      <c r="B247" s="88"/>
      <c r="C247" s="88"/>
      <c r="D247" s="88"/>
      <c r="E247" s="88"/>
      <c r="F247" s="88"/>
      <c r="G247" s="88"/>
    </row>
    <row r="248" spans="1:7" ht="15" customHeight="1">
      <c r="A248" s="84" t="s">
        <v>524</v>
      </c>
      <c r="B248" s="84"/>
      <c r="C248" s="25" t="s">
        <v>3</v>
      </c>
      <c r="D248" s="25" t="s">
        <v>4</v>
      </c>
      <c r="E248" s="25" t="s">
        <v>508</v>
      </c>
      <c r="F248" s="25" t="s">
        <v>509</v>
      </c>
      <c r="G248" s="32" t="s">
        <v>510</v>
      </c>
    </row>
    <row r="249" spans="1:7" ht="21" customHeight="1">
      <c r="A249" s="26" t="s">
        <v>680</v>
      </c>
      <c r="B249" s="27" t="s">
        <v>681</v>
      </c>
      <c r="C249" s="26" t="s">
        <v>15</v>
      </c>
      <c r="D249" s="26" t="s">
        <v>542</v>
      </c>
      <c r="E249" s="28">
        <v>0.41941803</v>
      </c>
      <c r="F249" s="29">
        <v>24.87</v>
      </c>
      <c r="G249" s="33">
        <f>TRUNC(TRUNC(E249,8)*F249,2)</f>
        <v>10.43</v>
      </c>
    </row>
    <row r="250" spans="1:7" ht="15" customHeight="1">
      <c r="A250" s="26" t="s">
        <v>621</v>
      </c>
      <c r="B250" s="27" t="s">
        <v>622</v>
      </c>
      <c r="C250" s="26" t="s">
        <v>15</v>
      </c>
      <c r="D250" s="26" t="s">
        <v>542</v>
      </c>
      <c r="E250" s="28">
        <v>0.54040401000000005</v>
      </c>
      <c r="F250" s="29">
        <v>30.75</v>
      </c>
      <c r="G250" s="33">
        <f>TRUNC(TRUNC(E250,8)*F250,2)</f>
        <v>16.61</v>
      </c>
    </row>
    <row r="251" spans="1:7" ht="18" customHeight="1">
      <c r="A251" s="30"/>
      <c r="B251" s="30"/>
      <c r="C251" s="30"/>
      <c r="D251" s="30"/>
      <c r="E251" s="85" t="s">
        <v>531</v>
      </c>
      <c r="F251" s="85"/>
      <c r="G251" s="34">
        <f>SUM(G249:G250)</f>
        <v>27.04</v>
      </c>
    </row>
    <row r="252" spans="1:7" ht="15" customHeight="1">
      <c r="A252" s="84" t="s">
        <v>599</v>
      </c>
      <c r="B252" s="84"/>
      <c r="C252" s="25" t="s">
        <v>3</v>
      </c>
      <c r="D252" s="25" t="s">
        <v>4</v>
      </c>
      <c r="E252" s="25" t="s">
        <v>508</v>
      </c>
      <c r="F252" s="25" t="s">
        <v>509</v>
      </c>
      <c r="G252" s="32" t="s">
        <v>510</v>
      </c>
    </row>
    <row r="253" spans="1:7" ht="15" customHeight="1">
      <c r="A253" s="26" t="s">
        <v>648</v>
      </c>
      <c r="B253" s="27" t="s">
        <v>649</v>
      </c>
      <c r="C253" s="26" t="s">
        <v>15</v>
      </c>
      <c r="D253" s="26" t="s">
        <v>44</v>
      </c>
      <c r="E253" s="28">
        <v>2.419719E-2</v>
      </c>
      <c r="F253" s="29">
        <v>474.82</v>
      </c>
      <c r="G253" s="33">
        <f>TRUNC(TRUNC(E253,8)*F253,2)</f>
        <v>11.48</v>
      </c>
    </row>
    <row r="254" spans="1:7" ht="15" customHeight="1">
      <c r="A254" s="30"/>
      <c r="B254" s="30"/>
      <c r="C254" s="30"/>
      <c r="D254" s="30"/>
      <c r="E254" s="85" t="s">
        <v>603</v>
      </c>
      <c r="F254" s="85"/>
      <c r="G254" s="34">
        <f>SUM(G253:G253)</f>
        <v>11.48</v>
      </c>
    </row>
    <row r="255" spans="1:7" ht="15" customHeight="1">
      <c r="A255" s="30"/>
      <c r="B255" s="30"/>
      <c r="C255" s="30"/>
      <c r="D255" s="30"/>
      <c r="E255" s="86" t="s">
        <v>522</v>
      </c>
      <c r="F255" s="86"/>
      <c r="G255" s="35">
        <f>SUM(G251,G254)</f>
        <v>38.519999999999996</v>
      </c>
    </row>
    <row r="256" spans="1:7" ht="9.9499999999999993" customHeight="1">
      <c r="A256" s="30"/>
      <c r="B256" s="30"/>
      <c r="C256" s="30"/>
      <c r="D256" s="30"/>
      <c r="E256" s="87"/>
      <c r="F256" s="87"/>
      <c r="G256" s="87"/>
    </row>
    <row r="257" spans="1:7" ht="20.100000000000001" customHeight="1">
      <c r="A257" s="88" t="s">
        <v>682</v>
      </c>
      <c r="B257" s="88"/>
      <c r="C257" s="88"/>
      <c r="D257" s="88"/>
      <c r="E257" s="88"/>
      <c r="F257" s="88"/>
      <c r="G257" s="88"/>
    </row>
    <row r="258" spans="1:7" ht="15" customHeight="1">
      <c r="A258" s="84" t="s">
        <v>524</v>
      </c>
      <c r="B258" s="84"/>
      <c r="C258" s="25" t="s">
        <v>3</v>
      </c>
      <c r="D258" s="25" t="s">
        <v>4</v>
      </c>
      <c r="E258" s="25" t="s">
        <v>508</v>
      </c>
      <c r="F258" s="25" t="s">
        <v>509</v>
      </c>
      <c r="G258" s="32" t="s">
        <v>510</v>
      </c>
    </row>
    <row r="259" spans="1:7" ht="21" customHeight="1">
      <c r="A259" s="26" t="s">
        <v>680</v>
      </c>
      <c r="B259" s="27" t="s">
        <v>681</v>
      </c>
      <c r="C259" s="26" t="s">
        <v>15</v>
      </c>
      <c r="D259" s="26" t="s">
        <v>542</v>
      </c>
      <c r="E259" s="28">
        <v>0.27717482999999998</v>
      </c>
      <c r="F259" s="29">
        <v>24.87</v>
      </c>
      <c r="G259" s="33">
        <f>TRUNC(TRUNC(E259,8)*F259,2)</f>
        <v>6.89</v>
      </c>
    </row>
    <row r="260" spans="1:7" ht="15" customHeight="1">
      <c r="A260" s="26" t="s">
        <v>621</v>
      </c>
      <c r="B260" s="27" t="s">
        <v>622</v>
      </c>
      <c r="C260" s="26" t="s">
        <v>15</v>
      </c>
      <c r="D260" s="26" t="s">
        <v>542</v>
      </c>
      <c r="E260" s="28">
        <v>0.46467544999999999</v>
      </c>
      <c r="F260" s="29">
        <v>30.75</v>
      </c>
      <c r="G260" s="33">
        <f>TRUNC(TRUNC(E260,8)*F260,2)</f>
        <v>14.28</v>
      </c>
    </row>
    <row r="261" spans="1:7" ht="18" customHeight="1">
      <c r="A261" s="30"/>
      <c r="B261" s="30"/>
      <c r="C261" s="30"/>
      <c r="D261" s="30"/>
      <c r="E261" s="85" t="s">
        <v>531</v>
      </c>
      <c r="F261" s="85"/>
      <c r="G261" s="34">
        <f>SUM(G259:G260)</f>
        <v>21.169999999999998</v>
      </c>
    </row>
    <row r="262" spans="1:7" ht="15" customHeight="1">
      <c r="A262" s="84" t="s">
        <v>599</v>
      </c>
      <c r="B262" s="84"/>
      <c r="C262" s="25" t="s">
        <v>3</v>
      </c>
      <c r="D262" s="25" t="s">
        <v>4</v>
      </c>
      <c r="E262" s="25" t="s">
        <v>508</v>
      </c>
      <c r="F262" s="25" t="s">
        <v>509</v>
      </c>
      <c r="G262" s="32" t="s">
        <v>510</v>
      </c>
    </row>
    <row r="263" spans="1:7" ht="15" customHeight="1">
      <c r="A263" s="26" t="s">
        <v>648</v>
      </c>
      <c r="B263" s="27" t="s">
        <v>649</v>
      </c>
      <c r="C263" s="26" t="s">
        <v>15</v>
      </c>
      <c r="D263" s="26" t="s">
        <v>44</v>
      </c>
      <c r="E263" s="28">
        <v>2.4456599999999998E-2</v>
      </c>
      <c r="F263" s="29">
        <v>474.82</v>
      </c>
      <c r="G263" s="33">
        <f>TRUNC(TRUNC(E263,8)*F263,2)</f>
        <v>11.61</v>
      </c>
    </row>
    <row r="264" spans="1:7" ht="15" customHeight="1">
      <c r="A264" s="30"/>
      <c r="B264" s="30"/>
      <c r="C264" s="30"/>
      <c r="D264" s="30"/>
      <c r="E264" s="85" t="s">
        <v>603</v>
      </c>
      <c r="F264" s="85"/>
      <c r="G264" s="34">
        <f>SUM(G263:G263)</f>
        <v>11.61</v>
      </c>
    </row>
    <row r="265" spans="1:7" ht="15" customHeight="1">
      <c r="A265" s="30"/>
      <c r="B265" s="30"/>
      <c r="C265" s="30"/>
      <c r="D265" s="30"/>
      <c r="E265" s="86" t="s">
        <v>522</v>
      </c>
      <c r="F265" s="86"/>
      <c r="G265" s="35">
        <f>SUM(G261,G264)</f>
        <v>32.78</v>
      </c>
    </row>
    <row r="266" spans="1:7" ht="9.9499999999999993" customHeight="1">
      <c r="A266" s="30"/>
      <c r="B266" s="30"/>
      <c r="C266" s="30"/>
      <c r="D266" s="30"/>
      <c r="E266" s="87"/>
      <c r="F266" s="87"/>
      <c r="G266" s="87"/>
    </row>
    <row r="267" spans="1:7" ht="20.100000000000001" customHeight="1">
      <c r="A267" s="88" t="s">
        <v>683</v>
      </c>
      <c r="B267" s="88"/>
      <c r="C267" s="88"/>
      <c r="D267" s="88"/>
      <c r="E267" s="88"/>
      <c r="F267" s="88"/>
      <c r="G267" s="88"/>
    </row>
    <row r="268" spans="1:7" ht="15" customHeight="1">
      <c r="A268" s="84" t="s">
        <v>507</v>
      </c>
      <c r="B268" s="84"/>
      <c r="C268" s="25" t="s">
        <v>3</v>
      </c>
      <c r="D268" s="25" t="s">
        <v>4</v>
      </c>
      <c r="E268" s="25" t="s">
        <v>508</v>
      </c>
      <c r="F268" s="25" t="s">
        <v>509</v>
      </c>
      <c r="G268" s="32" t="s">
        <v>510</v>
      </c>
    </row>
    <row r="269" spans="1:7">
      <c r="A269" s="26" t="s">
        <v>684</v>
      </c>
      <c r="B269" s="27" t="s">
        <v>685</v>
      </c>
      <c r="C269" s="26" t="s">
        <v>15</v>
      </c>
      <c r="D269" s="26" t="s">
        <v>256</v>
      </c>
      <c r="E269" s="28">
        <v>4</v>
      </c>
      <c r="F269" s="29">
        <v>1.02</v>
      </c>
      <c r="G269" s="33">
        <f>TRUNC(TRUNC(E269,8)*F269,2)</f>
        <v>4.08</v>
      </c>
    </row>
    <row r="270" spans="1:7" ht="21" customHeight="1">
      <c r="A270" s="26" t="s">
        <v>686</v>
      </c>
      <c r="B270" s="27" t="s">
        <v>687</v>
      </c>
      <c r="C270" s="26" t="s">
        <v>15</v>
      </c>
      <c r="D270" s="26" t="s">
        <v>256</v>
      </c>
      <c r="E270" s="28">
        <v>0.33</v>
      </c>
      <c r="F270" s="29">
        <v>4.24</v>
      </c>
      <c r="G270" s="33">
        <f>TRUNC(TRUNC(E270,8)*F270,2)</f>
        <v>1.39</v>
      </c>
    </row>
    <row r="271" spans="1:7" ht="15" customHeight="1">
      <c r="A271" s="26" t="s">
        <v>688</v>
      </c>
      <c r="B271" s="27" t="s">
        <v>689</v>
      </c>
      <c r="C271" s="26" t="s">
        <v>15</v>
      </c>
      <c r="D271" s="26" t="s">
        <v>24</v>
      </c>
      <c r="E271" s="28">
        <v>1.05</v>
      </c>
      <c r="F271" s="29">
        <v>29.49</v>
      </c>
      <c r="G271" s="33">
        <f>TRUNC(TRUNC(E271,8)*F271,2)</f>
        <v>30.96</v>
      </c>
    </row>
    <row r="272" spans="1:7" ht="15" customHeight="1">
      <c r="A272" s="30"/>
      <c r="B272" s="30"/>
      <c r="C272" s="30"/>
      <c r="D272" s="30"/>
      <c r="E272" s="85" t="s">
        <v>521</v>
      </c>
      <c r="F272" s="85"/>
      <c r="G272" s="34">
        <f>SUM(G269:G271)</f>
        <v>36.43</v>
      </c>
    </row>
    <row r="273" spans="1:7" ht="15" customHeight="1">
      <c r="A273" s="84" t="s">
        <v>524</v>
      </c>
      <c r="B273" s="84"/>
      <c r="C273" s="25" t="s">
        <v>3</v>
      </c>
      <c r="D273" s="25" t="s">
        <v>4</v>
      </c>
      <c r="E273" s="25" t="s">
        <v>508</v>
      </c>
      <c r="F273" s="25" t="s">
        <v>509</v>
      </c>
      <c r="G273" s="32" t="s">
        <v>510</v>
      </c>
    </row>
    <row r="274" spans="1:7" ht="21" customHeight="1">
      <c r="A274" s="26" t="s">
        <v>680</v>
      </c>
      <c r="B274" s="27" t="s">
        <v>681</v>
      </c>
      <c r="C274" s="26" t="s">
        <v>15</v>
      </c>
      <c r="D274" s="26" t="s">
        <v>542</v>
      </c>
      <c r="E274" s="28">
        <v>9.1214489999999995E-2</v>
      </c>
      <c r="F274" s="29">
        <v>24.87</v>
      </c>
      <c r="G274" s="33">
        <f>TRUNC(TRUNC(E274,8)*F274,2)</f>
        <v>2.2599999999999998</v>
      </c>
    </row>
    <row r="275" spans="1:7" ht="15" customHeight="1">
      <c r="A275" s="26" t="s">
        <v>621</v>
      </c>
      <c r="B275" s="27" t="s">
        <v>622</v>
      </c>
      <c r="C275" s="26" t="s">
        <v>15</v>
      </c>
      <c r="D275" s="26" t="s">
        <v>542</v>
      </c>
      <c r="E275" s="28">
        <v>0.41774123000000002</v>
      </c>
      <c r="F275" s="29">
        <v>30.75</v>
      </c>
      <c r="G275" s="33">
        <f>TRUNC(TRUNC(E275,8)*F275,2)</f>
        <v>12.84</v>
      </c>
    </row>
    <row r="276" spans="1:7" ht="18" customHeight="1">
      <c r="A276" s="30"/>
      <c r="B276" s="30"/>
      <c r="C276" s="30"/>
      <c r="D276" s="30"/>
      <c r="E276" s="85" t="s">
        <v>531</v>
      </c>
      <c r="F276" s="85"/>
      <c r="G276" s="34">
        <f>SUM(G274:G275)</f>
        <v>15.1</v>
      </c>
    </row>
    <row r="277" spans="1:7" ht="15" customHeight="1">
      <c r="A277" s="30"/>
      <c r="B277" s="30"/>
      <c r="C277" s="30"/>
      <c r="D277" s="30"/>
      <c r="E277" s="86" t="s">
        <v>522</v>
      </c>
      <c r="F277" s="86"/>
      <c r="G277" s="35">
        <f>SUM(G272,G276)</f>
        <v>51.53</v>
      </c>
    </row>
    <row r="278" spans="1:7" ht="9.9499999999999993" customHeight="1">
      <c r="A278" s="30"/>
      <c r="B278" s="30"/>
      <c r="C278" s="30"/>
      <c r="D278" s="30"/>
      <c r="E278" s="87"/>
      <c r="F278" s="87"/>
      <c r="G278" s="87"/>
    </row>
    <row r="279" spans="1:7" ht="20.100000000000001" customHeight="1">
      <c r="A279" s="88" t="s">
        <v>690</v>
      </c>
      <c r="B279" s="88"/>
      <c r="C279" s="88"/>
      <c r="D279" s="88"/>
      <c r="E279" s="88"/>
      <c r="F279" s="88"/>
      <c r="G279" s="88"/>
    </row>
    <row r="280" spans="1:7" ht="15" customHeight="1">
      <c r="A280" s="84" t="s">
        <v>507</v>
      </c>
      <c r="B280" s="84"/>
      <c r="C280" s="25" t="s">
        <v>3</v>
      </c>
      <c r="D280" s="25" t="s">
        <v>4</v>
      </c>
      <c r="E280" s="25" t="s">
        <v>508</v>
      </c>
      <c r="F280" s="25" t="s">
        <v>509</v>
      </c>
      <c r="G280" s="32" t="s">
        <v>510</v>
      </c>
    </row>
    <row r="281" spans="1:7" ht="15" customHeight="1">
      <c r="A281" s="26" t="s">
        <v>614</v>
      </c>
      <c r="B281" s="27" t="s">
        <v>615</v>
      </c>
      <c r="C281" s="26" t="s">
        <v>15</v>
      </c>
      <c r="D281" s="26" t="s">
        <v>44</v>
      </c>
      <c r="E281" s="28">
        <v>7.0000000000000007E-2</v>
      </c>
      <c r="F281" s="29">
        <v>90.98</v>
      </c>
      <c r="G281" s="33">
        <f>TRUNC(TRUNC(E281,8)*F281,2)</f>
        <v>6.36</v>
      </c>
    </row>
    <row r="282" spans="1:7" ht="15" customHeight="1">
      <c r="A282" s="26" t="s">
        <v>616</v>
      </c>
      <c r="B282" s="27" t="s">
        <v>617</v>
      </c>
      <c r="C282" s="26" t="s">
        <v>15</v>
      </c>
      <c r="D282" s="26" t="s">
        <v>618</v>
      </c>
      <c r="E282" s="28">
        <v>0.4</v>
      </c>
      <c r="F282" s="29">
        <v>41.7</v>
      </c>
      <c r="G282" s="33">
        <f>TRUNC(TRUNC(E282,8)*F282,2)</f>
        <v>16.68</v>
      </c>
    </row>
    <row r="283" spans="1:7" ht="15" customHeight="1">
      <c r="A283" s="26" t="s">
        <v>619</v>
      </c>
      <c r="B283" s="27" t="s">
        <v>620</v>
      </c>
      <c r="C283" s="26" t="s">
        <v>15</v>
      </c>
      <c r="D283" s="26" t="s">
        <v>44</v>
      </c>
      <c r="E283" s="28">
        <v>0.11</v>
      </c>
      <c r="F283" s="29">
        <v>174.39</v>
      </c>
      <c r="G283" s="33">
        <f>TRUNC(TRUNC(E283,8)*F283,2)</f>
        <v>19.18</v>
      </c>
    </row>
    <row r="284" spans="1:7" ht="15" customHeight="1">
      <c r="A284" s="30"/>
      <c r="B284" s="30"/>
      <c r="C284" s="30"/>
      <c r="D284" s="30"/>
      <c r="E284" s="85" t="s">
        <v>521</v>
      </c>
      <c r="F284" s="85"/>
      <c r="G284" s="34">
        <f>SUM(G281:G283)</f>
        <v>42.22</v>
      </c>
    </row>
    <row r="285" spans="1:7" ht="15" customHeight="1">
      <c r="A285" s="84" t="s">
        <v>524</v>
      </c>
      <c r="B285" s="84"/>
      <c r="C285" s="25" t="s">
        <v>3</v>
      </c>
      <c r="D285" s="25" t="s">
        <v>4</v>
      </c>
      <c r="E285" s="25" t="s">
        <v>508</v>
      </c>
      <c r="F285" s="25" t="s">
        <v>509</v>
      </c>
      <c r="G285" s="32" t="s">
        <v>510</v>
      </c>
    </row>
    <row r="286" spans="1:7" ht="15" customHeight="1">
      <c r="A286" s="26" t="s">
        <v>621</v>
      </c>
      <c r="B286" s="27" t="s">
        <v>622</v>
      </c>
      <c r="C286" s="26" t="s">
        <v>15</v>
      </c>
      <c r="D286" s="26" t="s">
        <v>542</v>
      </c>
      <c r="E286" s="28">
        <v>0.30364101999999998</v>
      </c>
      <c r="F286" s="29">
        <v>30.75</v>
      </c>
      <c r="G286" s="33">
        <f>TRUNC(TRUNC(E286,8)*F286,2)</f>
        <v>9.33</v>
      </c>
    </row>
    <row r="287" spans="1:7" ht="15" customHeight="1">
      <c r="A287" s="26" t="s">
        <v>543</v>
      </c>
      <c r="B287" s="27" t="s">
        <v>544</v>
      </c>
      <c r="C287" s="26" t="s">
        <v>15</v>
      </c>
      <c r="D287" s="26" t="s">
        <v>542</v>
      </c>
      <c r="E287" s="28">
        <v>0.60688028000000005</v>
      </c>
      <c r="F287" s="29">
        <v>24.89</v>
      </c>
      <c r="G287" s="33">
        <f>TRUNC(TRUNC(E287,8)*F287,2)</f>
        <v>15.1</v>
      </c>
    </row>
    <row r="288" spans="1:7" ht="18" customHeight="1">
      <c r="A288" s="30"/>
      <c r="B288" s="30"/>
      <c r="C288" s="30"/>
      <c r="D288" s="30"/>
      <c r="E288" s="85" t="s">
        <v>531</v>
      </c>
      <c r="F288" s="85"/>
      <c r="G288" s="34">
        <f>SUM(G286:G287)</f>
        <v>24.43</v>
      </c>
    </row>
    <row r="289" spans="1:7" ht="15" customHeight="1">
      <c r="A289" s="30"/>
      <c r="B289" s="30"/>
      <c r="C289" s="30"/>
      <c r="D289" s="30"/>
      <c r="E289" s="86" t="s">
        <v>522</v>
      </c>
      <c r="F289" s="86"/>
      <c r="G289" s="35">
        <f>SUM(G284,G288)</f>
        <v>66.650000000000006</v>
      </c>
    </row>
    <row r="290" spans="1:7" ht="9.9499999999999993" customHeight="1">
      <c r="A290" s="30"/>
      <c r="B290" s="30"/>
      <c r="C290" s="30"/>
      <c r="D290" s="30"/>
      <c r="E290" s="87"/>
      <c r="F290" s="87"/>
      <c r="G290" s="87"/>
    </row>
    <row r="291" spans="1:7" ht="20.100000000000001" customHeight="1">
      <c r="A291" s="88" t="s">
        <v>691</v>
      </c>
      <c r="B291" s="88"/>
      <c r="C291" s="88"/>
      <c r="D291" s="88"/>
      <c r="E291" s="88"/>
      <c r="F291" s="88"/>
      <c r="G291" s="88"/>
    </row>
    <row r="292" spans="1:7" ht="15" customHeight="1">
      <c r="A292" s="84" t="s">
        <v>507</v>
      </c>
      <c r="B292" s="84"/>
      <c r="C292" s="25" t="s">
        <v>3</v>
      </c>
      <c r="D292" s="25" t="s">
        <v>4</v>
      </c>
      <c r="E292" s="25" t="s">
        <v>508</v>
      </c>
      <c r="F292" s="25" t="s">
        <v>509</v>
      </c>
      <c r="G292" s="32" t="s">
        <v>510</v>
      </c>
    </row>
    <row r="293" spans="1:7" ht="15" customHeight="1">
      <c r="A293" s="26" t="s">
        <v>614</v>
      </c>
      <c r="B293" s="27" t="s">
        <v>615</v>
      </c>
      <c r="C293" s="26" t="s">
        <v>15</v>
      </c>
      <c r="D293" s="26" t="s">
        <v>44</v>
      </c>
      <c r="E293" s="28">
        <v>3.6600000000000001E-2</v>
      </c>
      <c r="F293" s="29">
        <v>90.98</v>
      </c>
      <c r="G293" s="33">
        <f>TRUNC(TRUNC(E293,8)*F293,2)</f>
        <v>3.32</v>
      </c>
    </row>
    <row r="294" spans="1:7" ht="15" customHeight="1">
      <c r="A294" s="26" t="s">
        <v>616</v>
      </c>
      <c r="B294" s="27" t="s">
        <v>617</v>
      </c>
      <c r="C294" s="26" t="s">
        <v>15</v>
      </c>
      <c r="D294" s="26" t="s">
        <v>618</v>
      </c>
      <c r="E294" s="28">
        <v>0.31</v>
      </c>
      <c r="F294" s="29">
        <v>41.7</v>
      </c>
      <c r="G294" s="33">
        <f>TRUNC(TRUNC(E294,8)*F294,2)</f>
        <v>12.92</v>
      </c>
    </row>
    <row r="295" spans="1:7" ht="15" customHeight="1">
      <c r="A295" s="30"/>
      <c r="B295" s="30"/>
      <c r="C295" s="30"/>
      <c r="D295" s="30"/>
      <c r="E295" s="85" t="s">
        <v>521</v>
      </c>
      <c r="F295" s="85"/>
      <c r="G295" s="34">
        <f>SUM(G293:G294)</f>
        <v>16.239999999999998</v>
      </c>
    </row>
    <row r="296" spans="1:7" ht="15" customHeight="1">
      <c r="A296" s="84" t="s">
        <v>524</v>
      </c>
      <c r="B296" s="84"/>
      <c r="C296" s="25" t="s">
        <v>3</v>
      </c>
      <c r="D296" s="25" t="s">
        <v>4</v>
      </c>
      <c r="E296" s="25" t="s">
        <v>508</v>
      </c>
      <c r="F296" s="25" t="s">
        <v>509</v>
      </c>
      <c r="G296" s="32" t="s">
        <v>510</v>
      </c>
    </row>
    <row r="297" spans="1:7" ht="15" customHeight="1">
      <c r="A297" s="26" t="s">
        <v>621</v>
      </c>
      <c r="B297" s="27" t="s">
        <v>622</v>
      </c>
      <c r="C297" s="26" t="s">
        <v>15</v>
      </c>
      <c r="D297" s="26" t="s">
        <v>542</v>
      </c>
      <c r="E297" s="28">
        <v>0.18983269</v>
      </c>
      <c r="F297" s="29">
        <v>30.75</v>
      </c>
      <c r="G297" s="33">
        <f>TRUNC(TRUNC(E297,8)*F297,2)</f>
        <v>5.83</v>
      </c>
    </row>
    <row r="298" spans="1:7" ht="15" customHeight="1">
      <c r="A298" s="26" t="s">
        <v>543</v>
      </c>
      <c r="B298" s="27" t="s">
        <v>544</v>
      </c>
      <c r="C298" s="26" t="s">
        <v>15</v>
      </c>
      <c r="D298" s="26" t="s">
        <v>542</v>
      </c>
      <c r="E298" s="28">
        <v>0.45559845999999998</v>
      </c>
      <c r="F298" s="29">
        <v>24.89</v>
      </c>
      <c r="G298" s="33">
        <f>TRUNC(TRUNC(E298,8)*F298,2)</f>
        <v>11.33</v>
      </c>
    </row>
    <row r="299" spans="1:7" ht="18" customHeight="1">
      <c r="A299" s="30"/>
      <c r="B299" s="30"/>
      <c r="C299" s="30"/>
      <c r="D299" s="30"/>
      <c r="E299" s="85" t="s">
        <v>531</v>
      </c>
      <c r="F299" s="85"/>
      <c r="G299" s="34">
        <f>SUM(G297:G298)</f>
        <v>17.16</v>
      </c>
    </row>
    <row r="300" spans="1:7" ht="15" customHeight="1">
      <c r="A300" s="30"/>
      <c r="B300" s="30"/>
      <c r="C300" s="30"/>
      <c r="D300" s="30"/>
      <c r="E300" s="86" t="s">
        <v>522</v>
      </c>
      <c r="F300" s="86"/>
      <c r="G300" s="35">
        <f>SUM(G295,G299)</f>
        <v>33.4</v>
      </c>
    </row>
    <row r="301" spans="1:7" ht="9.9499999999999993" customHeight="1">
      <c r="A301" s="30"/>
      <c r="B301" s="30"/>
      <c r="C301" s="30"/>
      <c r="D301" s="30"/>
      <c r="E301" s="87"/>
      <c r="F301" s="87"/>
      <c r="G301" s="87"/>
    </row>
    <row r="302" spans="1:7" ht="20.100000000000001" customHeight="1">
      <c r="A302" s="88" t="s">
        <v>692</v>
      </c>
      <c r="B302" s="88"/>
      <c r="C302" s="88"/>
      <c r="D302" s="88"/>
      <c r="E302" s="88"/>
      <c r="F302" s="88"/>
      <c r="G302" s="88"/>
    </row>
    <row r="303" spans="1:7" ht="15" customHeight="1">
      <c r="A303" s="84" t="s">
        <v>599</v>
      </c>
      <c r="B303" s="84"/>
      <c r="C303" s="25" t="s">
        <v>3</v>
      </c>
      <c r="D303" s="25" t="s">
        <v>4</v>
      </c>
      <c r="E303" s="25" t="s">
        <v>508</v>
      </c>
      <c r="F303" s="25" t="s">
        <v>509</v>
      </c>
      <c r="G303" s="32" t="s">
        <v>510</v>
      </c>
    </row>
    <row r="304" spans="1:7">
      <c r="A304" s="26" t="s">
        <v>693</v>
      </c>
      <c r="B304" s="27" t="s">
        <v>694</v>
      </c>
      <c r="C304" s="26" t="s">
        <v>15</v>
      </c>
      <c r="D304" s="26" t="s">
        <v>44</v>
      </c>
      <c r="E304" s="28">
        <v>6.2803800000000003E-3</v>
      </c>
      <c r="F304" s="29">
        <v>1726.16</v>
      </c>
      <c r="G304" s="33">
        <f>TRUNC(TRUNC(E304,8)*F304,2)</f>
        <v>10.84</v>
      </c>
    </row>
    <row r="305" spans="1:7" ht="15" customHeight="1">
      <c r="A305" s="26" t="s">
        <v>695</v>
      </c>
      <c r="B305" s="27" t="s">
        <v>696</v>
      </c>
      <c r="C305" s="26" t="s">
        <v>15</v>
      </c>
      <c r="D305" s="26" t="s">
        <v>24</v>
      </c>
      <c r="E305" s="28">
        <v>0.89708723999999995</v>
      </c>
      <c r="F305" s="29">
        <v>90.46</v>
      </c>
      <c r="G305" s="33">
        <f>TRUNC(TRUNC(E305,8)*F305,2)</f>
        <v>81.150000000000006</v>
      </c>
    </row>
    <row r="306" spans="1:7" ht="15" customHeight="1">
      <c r="A306" s="26" t="s">
        <v>42</v>
      </c>
      <c r="B306" s="27" t="s">
        <v>43</v>
      </c>
      <c r="C306" s="26" t="s">
        <v>15</v>
      </c>
      <c r="D306" s="26" t="s">
        <v>44</v>
      </c>
      <c r="E306" s="28">
        <v>1.794395E-2</v>
      </c>
      <c r="F306" s="29">
        <v>75.489999999999995</v>
      </c>
      <c r="G306" s="33">
        <f>TRUNC(TRUNC(E306,8)*F306,2)</f>
        <v>1.35</v>
      </c>
    </row>
    <row r="307" spans="1:7" ht="15" customHeight="1">
      <c r="A307" s="26" t="s">
        <v>697</v>
      </c>
      <c r="B307" s="27" t="s">
        <v>698</v>
      </c>
      <c r="C307" s="26" t="s">
        <v>15</v>
      </c>
      <c r="D307" s="26" t="s">
        <v>44</v>
      </c>
      <c r="E307" s="28">
        <v>1.794395E-2</v>
      </c>
      <c r="F307" s="29">
        <v>936.48</v>
      </c>
      <c r="G307" s="33">
        <f>TRUNC(TRUNC(E307,8)*F307,2)</f>
        <v>16.8</v>
      </c>
    </row>
    <row r="308" spans="1:7" ht="15" customHeight="1">
      <c r="A308" s="30"/>
      <c r="B308" s="30"/>
      <c r="C308" s="30"/>
      <c r="D308" s="30"/>
      <c r="E308" s="85" t="s">
        <v>603</v>
      </c>
      <c r="F308" s="85"/>
      <c r="G308" s="34">
        <f>SUM(G304:G307)</f>
        <v>110.14</v>
      </c>
    </row>
    <row r="309" spans="1:7" ht="15" customHeight="1">
      <c r="A309" s="30"/>
      <c r="B309" s="30"/>
      <c r="C309" s="30"/>
      <c r="D309" s="30"/>
      <c r="E309" s="86" t="s">
        <v>522</v>
      </c>
      <c r="F309" s="86"/>
      <c r="G309" s="35">
        <f>SUM(G308)</f>
        <v>110.14</v>
      </c>
    </row>
    <row r="310" spans="1:7" ht="9.9499999999999993" customHeight="1">
      <c r="A310" s="30"/>
      <c r="B310" s="30"/>
      <c r="C310" s="30"/>
      <c r="D310" s="30"/>
      <c r="E310" s="87"/>
      <c r="F310" s="87"/>
      <c r="G310" s="87"/>
    </row>
    <row r="311" spans="1:7" ht="20.100000000000001" customHeight="1">
      <c r="A311" s="88" t="s">
        <v>699</v>
      </c>
      <c r="B311" s="88"/>
      <c r="C311" s="88"/>
      <c r="D311" s="88"/>
      <c r="E311" s="88"/>
      <c r="F311" s="88"/>
      <c r="G311" s="88"/>
    </row>
    <row r="312" spans="1:7" ht="15" customHeight="1">
      <c r="A312" s="84" t="s">
        <v>507</v>
      </c>
      <c r="B312" s="84"/>
      <c r="C312" s="25" t="s">
        <v>3</v>
      </c>
      <c r="D312" s="25" t="s">
        <v>4</v>
      </c>
      <c r="E312" s="25" t="s">
        <v>508</v>
      </c>
      <c r="F312" s="25" t="s">
        <v>509</v>
      </c>
      <c r="G312" s="32" t="s">
        <v>510</v>
      </c>
    </row>
    <row r="313" spans="1:7" ht="15" customHeight="1">
      <c r="A313" s="26" t="s">
        <v>684</v>
      </c>
      <c r="B313" s="27" t="s">
        <v>685</v>
      </c>
      <c r="C313" s="26" t="s">
        <v>15</v>
      </c>
      <c r="D313" s="26" t="s">
        <v>256</v>
      </c>
      <c r="E313" s="28">
        <v>5</v>
      </c>
      <c r="F313" s="29">
        <v>1.02</v>
      </c>
      <c r="G313" s="33">
        <f>TRUNC(TRUNC(E313,8)*F313,2)</f>
        <v>5.0999999999999996</v>
      </c>
    </row>
    <row r="314" spans="1:7" ht="15" customHeight="1">
      <c r="A314" s="26" t="s">
        <v>700</v>
      </c>
      <c r="B314" s="27" t="s">
        <v>701</v>
      </c>
      <c r="C314" s="26" t="s">
        <v>15</v>
      </c>
      <c r="D314" s="26" t="s">
        <v>24</v>
      </c>
      <c r="E314" s="28">
        <v>1.05</v>
      </c>
      <c r="F314" s="29">
        <v>30.25</v>
      </c>
      <c r="G314" s="33">
        <f>TRUNC(TRUNC(E314,8)*F314,2)</f>
        <v>31.76</v>
      </c>
    </row>
    <row r="315" spans="1:7" ht="21" customHeight="1">
      <c r="A315" s="26" t="s">
        <v>686</v>
      </c>
      <c r="B315" s="27" t="s">
        <v>687</v>
      </c>
      <c r="C315" s="26" t="s">
        <v>15</v>
      </c>
      <c r="D315" s="26" t="s">
        <v>256</v>
      </c>
      <c r="E315" s="28">
        <v>0.34</v>
      </c>
      <c r="F315" s="29">
        <v>4.24</v>
      </c>
      <c r="G315" s="33">
        <f>TRUNC(TRUNC(E315,8)*F315,2)</f>
        <v>1.44</v>
      </c>
    </row>
    <row r="316" spans="1:7" ht="15" customHeight="1">
      <c r="A316" s="30"/>
      <c r="B316" s="30"/>
      <c r="C316" s="30"/>
      <c r="D316" s="30"/>
      <c r="E316" s="85" t="s">
        <v>521</v>
      </c>
      <c r="F316" s="85"/>
      <c r="G316" s="34">
        <f>SUM(G313:G315)</f>
        <v>38.299999999999997</v>
      </c>
    </row>
    <row r="317" spans="1:7" ht="15" customHeight="1">
      <c r="A317" s="84" t="s">
        <v>524</v>
      </c>
      <c r="B317" s="84"/>
      <c r="C317" s="25" t="s">
        <v>3</v>
      </c>
      <c r="D317" s="25" t="s">
        <v>4</v>
      </c>
      <c r="E317" s="25" t="s">
        <v>508</v>
      </c>
      <c r="F317" s="25" t="s">
        <v>509</v>
      </c>
      <c r="G317" s="32" t="s">
        <v>510</v>
      </c>
    </row>
    <row r="318" spans="1:7">
      <c r="A318" s="26" t="s">
        <v>680</v>
      </c>
      <c r="B318" s="27" t="s">
        <v>681</v>
      </c>
      <c r="C318" s="26" t="s">
        <v>15</v>
      </c>
      <c r="D318" s="26" t="s">
        <v>542</v>
      </c>
      <c r="E318" s="28">
        <v>0.18954984999999999</v>
      </c>
      <c r="F318" s="29">
        <v>24.87</v>
      </c>
      <c r="G318" s="33">
        <f>TRUNC(TRUNC(E318,8)*F318,2)</f>
        <v>4.71</v>
      </c>
    </row>
    <row r="319" spans="1:7" ht="15" customHeight="1">
      <c r="A319" s="26" t="s">
        <v>621</v>
      </c>
      <c r="B319" s="27" t="s">
        <v>622</v>
      </c>
      <c r="C319" s="26" t="s">
        <v>15</v>
      </c>
      <c r="D319" s="26" t="s">
        <v>542</v>
      </c>
      <c r="E319" s="28">
        <v>0.49354985000000001</v>
      </c>
      <c r="F319" s="29">
        <v>30.75</v>
      </c>
      <c r="G319" s="33">
        <f>TRUNC(TRUNC(E319,8)*F319,2)</f>
        <v>15.17</v>
      </c>
    </row>
    <row r="320" spans="1:7" ht="18" customHeight="1">
      <c r="A320" s="30"/>
      <c r="B320" s="30"/>
      <c r="C320" s="30"/>
      <c r="D320" s="30"/>
      <c r="E320" s="85" t="s">
        <v>531</v>
      </c>
      <c r="F320" s="85"/>
      <c r="G320" s="34">
        <f>SUM(G318:G319)</f>
        <v>19.88</v>
      </c>
    </row>
    <row r="321" spans="1:7" ht="15" customHeight="1">
      <c r="A321" s="30"/>
      <c r="B321" s="30"/>
      <c r="C321" s="30"/>
      <c r="D321" s="30"/>
      <c r="E321" s="86" t="s">
        <v>522</v>
      </c>
      <c r="F321" s="86"/>
      <c r="G321" s="35">
        <f>SUM(G316,G320)</f>
        <v>58.179999999999993</v>
      </c>
    </row>
    <row r="322" spans="1:7" ht="9.9499999999999993" customHeight="1">
      <c r="A322" s="30"/>
      <c r="B322" s="30"/>
      <c r="C322" s="30"/>
      <c r="D322" s="30"/>
      <c r="E322" s="87"/>
      <c r="F322" s="87"/>
      <c r="G322" s="87"/>
    </row>
    <row r="323" spans="1:7" ht="20.100000000000001" customHeight="1">
      <c r="A323" s="88" t="s">
        <v>702</v>
      </c>
      <c r="B323" s="88"/>
      <c r="C323" s="88"/>
      <c r="D323" s="88"/>
      <c r="E323" s="88"/>
      <c r="F323" s="88"/>
      <c r="G323" s="88"/>
    </row>
    <row r="324" spans="1:7" ht="15" customHeight="1">
      <c r="A324" s="84" t="s">
        <v>507</v>
      </c>
      <c r="B324" s="84"/>
      <c r="C324" s="25" t="s">
        <v>3</v>
      </c>
      <c r="D324" s="25" t="s">
        <v>4</v>
      </c>
      <c r="E324" s="25" t="s">
        <v>508</v>
      </c>
      <c r="F324" s="25" t="s">
        <v>509</v>
      </c>
      <c r="G324" s="32" t="s">
        <v>510</v>
      </c>
    </row>
    <row r="325" spans="1:7" ht="15" customHeight="1">
      <c r="A325" s="26" t="s">
        <v>684</v>
      </c>
      <c r="B325" s="27" t="s">
        <v>685</v>
      </c>
      <c r="C325" s="26" t="s">
        <v>15</v>
      </c>
      <c r="D325" s="26" t="s">
        <v>256</v>
      </c>
      <c r="E325" s="28">
        <v>5</v>
      </c>
      <c r="F325" s="29">
        <v>1.02</v>
      </c>
      <c r="G325" s="33">
        <f>TRUNC(TRUNC(E325,8)*F325,2)</f>
        <v>5.0999999999999996</v>
      </c>
    </row>
    <row r="326" spans="1:7" ht="15" customHeight="1">
      <c r="A326" s="26" t="s">
        <v>700</v>
      </c>
      <c r="B326" s="27" t="s">
        <v>701</v>
      </c>
      <c r="C326" s="26" t="s">
        <v>15</v>
      </c>
      <c r="D326" s="26" t="s">
        <v>24</v>
      </c>
      <c r="E326" s="28">
        <v>1.05</v>
      </c>
      <c r="F326" s="29">
        <v>30.25</v>
      </c>
      <c r="G326" s="33">
        <f>TRUNC(TRUNC(E326,8)*F326,2)</f>
        <v>31.76</v>
      </c>
    </row>
    <row r="327" spans="1:7" ht="21" customHeight="1">
      <c r="A327" s="26" t="s">
        <v>686</v>
      </c>
      <c r="B327" s="27" t="s">
        <v>687</v>
      </c>
      <c r="C327" s="26" t="s">
        <v>15</v>
      </c>
      <c r="D327" s="26" t="s">
        <v>256</v>
      </c>
      <c r="E327" s="28">
        <v>0.34</v>
      </c>
      <c r="F327" s="29">
        <v>4.24</v>
      </c>
      <c r="G327" s="33">
        <f>TRUNC(TRUNC(E327,8)*F327,2)</f>
        <v>1.44</v>
      </c>
    </row>
    <row r="328" spans="1:7" ht="15" customHeight="1">
      <c r="A328" s="30"/>
      <c r="B328" s="30"/>
      <c r="C328" s="30"/>
      <c r="D328" s="30"/>
      <c r="E328" s="85" t="s">
        <v>521</v>
      </c>
      <c r="F328" s="85"/>
      <c r="G328" s="34">
        <f>SUM(G325:G327)</f>
        <v>38.299999999999997</v>
      </c>
    </row>
    <row r="329" spans="1:7" ht="15" customHeight="1">
      <c r="A329" s="84" t="s">
        <v>524</v>
      </c>
      <c r="B329" s="84"/>
      <c r="C329" s="25" t="s">
        <v>3</v>
      </c>
      <c r="D329" s="25" t="s">
        <v>4</v>
      </c>
      <c r="E329" s="25" t="s">
        <v>508</v>
      </c>
      <c r="F329" s="25" t="s">
        <v>509</v>
      </c>
      <c r="G329" s="32" t="s">
        <v>510</v>
      </c>
    </row>
    <row r="330" spans="1:7" ht="21" customHeight="1">
      <c r="A330" s="26" t="s">
        <v>680</v>
      </c>
      <c r="B330" s="27" t="s">
        <v>681</v>
      </c>
      <c r="C330" s="26" t="s">
        <v>15</v>
      </c>
      <c r="D330" s="26" t="s">
        <v>542</v>
      </c>
      <c r="E330" s="28">
        <v>0.18954984999999999</v>
      </c>
      <c r="F330" s="29">
        <v>24.87</v>
      </c>
      <c r="G330" s="33">
        <f>TRUNC(TRUNC(E330,8)*F330,2)</f>
        <v>4.71</v>
      </c>
    </row>
    <row r="331" spans="1:7" ht="15" customHeight="1">
      <c r="A331" s="26" t="s">
        <v>621</v>
      </c>
      <c r="B331" s="27" t="s">
        <v>622</v>
      </c>
      <c r="C331" s="26" t="s">
        <v>15</v>
      </c>
      <c r="D331" s="26" t="s">
        <v>542</v>
      </c>
      <c r="E331" s="28">
        <v>0.49354985000000001</v>
      </c>
      <c r="F331" s="29">
        <v>30.75</v>
      </c>
      <c r="G331" s="33">
        <f>TRUNC(TRUNC(E331,8)*F331,2)</f>
        <v>15.17</v>
      </c>
    </row>
    <row r="332" spans="1:7" ht="18" customHeight="1">
      <c r="A332" s="30"/>
      <c r="B332" s="30"/>
      <c r="C332" s="30"/>
      <c r="D332" s="30"/>
      <c r="E332" s="85" t="s">
        <v>531</v>
      </c>
      <c r="F332" s="85"/>
      <c r="G332" s="34">
        <f>SUM(G330:G331)</f>
        <v>19.88</v>
      </c>
    </row>
    <row r="333" spans="1:7" ht="15" customHeight="1">
      <c r="A333" s="30"/>
      <c r="B333" s="30"/>
      <c r="C333" s="30"/>
      <c r="D333" s="30"/>
      <c r="E333" s="86" t="s">
        <v>522</v>
      </c>
      <c r="F333" s="86"/>
      <c r="G333" s="35">
        <f>SUM(G328,G332)</f>
        <v>58.179999999999993</v>
      </c>
    </row>
    <row r="334" spans="1:7" ht="9.9499999999999993" customHeight="1">
      <c r="A334" s="30"/>
      <c r="B334" s="30"/>
      <c r="C334" s="30"/>
      <c r="D334" s="30"/>
      <c r="E334" s="87"/>
      <c r="F334" s="87"/>
      <c r="G334" s="87"/>
    </row>
    <row r="335" spans="1:7" ht="20.100000000000001" customHeight="1">
      <c r="A335" s="88" t="s">
        <v>703</v>
      </c>
      <c r="B335" s="88"/>
      <c r="C335" s="88"/>
      <c r="D335" s="88"/>
      <c r="E335" s="88"/>
      <c r="F335" s="88"/>
      <c r="G335" s="88"/>
    </row>
    <row r="336" spans="1:7" ht="15" customHeight="1">
      <c r="A336" s="84" t="s">
        <v>507</v>
      </c>
      <c r="B336" s="84"/>
      <c r="C336" s="25" t="s">
        <v>3</v>
      </c>
      <c r="D336" s="25" t="s">
        <v>4</v>
      </c>
      <c r="E336" s="25" t="s">
        <v>508</v>
      </c>
      <c r="F336" s="25" t="s">
        <v>509</v>
      </c>
      <c r="G336" s="32" t="s">
        <v>510</v>
      </c>
    </row>
    <row r="337" spans="1:7" ht="15" customHeight="1">
      <c r="A337" s="26" t="s">
        <v>704</v>
      </c>
      <c r="B337" s="27" t="s">
        <v>705</v>
      </c>
      <c r="C337" s="26" t="s">
        <v>15</v>
      </c>
      <c r="D337" s="26" t="s">
        <v>133</v>
      </c>
      <c r="E337" s="28">
        <v>3</v>
      </c>
      <c r="F337" s="29">
        <v>2.75</v>
      </c>
      <c r="G337" s="33">
        <f t="shared" ref="G337:G343" si="1">TRUNC(TRUNC(E337,8)*F337,2)</f>
        <v>8.25</v>
      </c>
    </row>
    <row r="338" spans="1:7" ht="15" customHeight="1">
      <c r="A338" s="26" t="s">
        <v>706</v>
      </c>
      <c r="B338" s="27" t="s">
        <v>707</v>
      </c>
      <c r="C338" s="26" t="s">
        <v>15</v>
      </c>
      <c r="D338" s="26" t="s">
        <v>243</v>
      </c>
      <c r="E338" s="28">
        <v>9</v>
      </c>
      <c r="F338" s="29">
        <v>7.85</v>
      </c>
      <c r="G338" s="33">
        <f t="shared" si="1"/>
        <v>70.650000000000006</v>
      </c>
    </row>
    <row r="339" spans="1:7" ht="15" customHeight="1">
      <c r="A339" s="26" t="s">
        <v>708</v>
      </c>
      <c r="B339" s="27" t="s">
        <v>709</v>
      </c>
      <c r="C339" s="26" t="s">
        <v>15</v>
      </c>
      <c r="D339" s="26" t="s">
        <v>133</v>
      </c>
      <c r="E339" s="28">
        <v>1</v>
      </c>
      <c r="F339" s="29">
        <v>4.51</v>
      </c>
      <c r="G339" s="33">
        <f t="shared" si="1"/>
        <v>4.51</v>
      </c>
    </row>
    <row r="340" spans="1:7" ht="15" customHeight="1">
      <c r="A340" s="26" t="s">
        <v>710</v>
      </c>
      <c r="B340" s="27" t="s">
        <v>711</v>
      </c>
      <c r="C340" s="26" t="s">
        <v>15</v>
      </c>
      <c r="D340" s="26" t="s">
        <v>133</v>
      </c>
      <c r="E340" s="28">
        <v>1</v>
      </c>
      <c r="F340" s="29">
        <v>52.3</v>
      </c>
      <c r="G340" s="33">
        <f t="shared" si="1"/>
        <v>52.3</v>
      </c>
    </row>
    <row r="341" spans="1:7" ht="15" customHeight="1">
      <c r="A341" s="26" t="s">
        <v>712</v>
      </c>
      <c r="B341" s="27" t="s">
        <v>713</v>
      </c>
      <c r="C341" s="26" t="s">
        <v>15</v>
      </c>
      <c r="D341" s="26" t="s">
        <v>243</v>
      </c>
      <c r="E341" s="28">
        <v>3</v>
      </c>
      <c r="F341" s="29">
        <v>6.45</v>
      </c>
      <c r="G341" s="33">
        <f t="shared" si="1"/>
        <v>19.350000000000001</v>
      </c>
    </row>
    <row r="342" spans="1:7" ht="15" customHeight="1">
      <c r="A342" s="26" t="s">
        <v>714</v>
      </c>
      <c r="B342" s="27" t="s">
        <v>715</v>
      </c>
      <c r="C342" s="26" t="s">
        <v>15</v>
      </c>
      <c r="D342" s="26" t="s">
        <v>133</v>
      </c>
      <c r="E342" s="28">
        <v>1</v>
      </c>
      <c r="F342" s="29">
        <v>3.45</v>
      </c>
      <c r="G342" s="33">
        <f t="shared" si="1"/>
        <v>3.45</v>
      </c>
    </row>
    <row r="343" spans="1:7" ht="15" customHeight="1">
      <c r="A343" s="26" t="s">
        <v>716</v>
      </c>
      <c r="B343" s="27" t="s">
        <v>717</v>
      </c>
      <c r="C343" s="26" t="s">
        <v>15</v>
      </c>
      <c r="D343" s="26" t="s">
        <v>133</v>
      </c>
      <c r="E343" s="28">
        <v>1</v>
      </c>
      <c r="F343" s="29">
        <v>631.78</v>
      </c>
      <c r="G343" s="33">
        <f t="shared" si="1"/>
        <v>631.78</v>
      </c>
    </row>
    <row r="344" spans="1:7" ht="15" customHeight="1">
      <c r="A344" s="30"/>
      <c r="B344" s="30"/>
      <c r="C344" s="30"/>
      <c r="D344" s="30"/>
      <c r="E344" s="85" t="s">
        <v>521</v>
      </c>
      <c r="F344" s="85"/>
      <c r="G344" s="34">
        <f>SUM(G337:G343)</f>
        <v>790.29</v>
      </c>
    </row>
    <row r="345" spans="1:7" ht="15" customHeight="1">
      <c r="A345" s="84" t="s">
        <v>524</v>
      </c>
      <c r="B345" s="84"/>
      <c r="C345" s="25" t="s">
        <v>3</v>
      </c>
      <c r="D345" s="25" t="s">
        <v>4</v>
      </c>
      <c r="E345" s="25" t="s">
        <v>508</v>
      </c>
      <c r="F345" s="25" t="s">
        <v>509</v>
      </c>
      <c r="G345" s="32" t="s">
        <v>510</v>
      </c>
    </row>
    <row r="346" spans="1:7" ht="21" customHeight="1">
      <c r="A346" s="26" t="s">
        <v>718</v>
      </c>
      <c r="B346" s="27" t="s">
        <v>719</v>
      </c>
      <c r="C346" s="26" t="s">
        <v>15</v>
      </c>
      <c r="D346" s="26" t="s">
        <v>542</v>
      </c>
      <c r="E346" s="28">
        <v>3.3360586200000002</v>
      </c>
      <c r="F346" s="29">
        <v>25.26</v>
      </c>
      <c r="G346" s="33">
        <f>TRUNC(TRUNC(E346,8)*F346,2)</f>
        <v>84.26</v>
      </c>
    </row>
    <row r="347" spans="1:7" ht="15" customHeight="1">
      <c r="A347" s="26" t="s">
        <v>720</v>
      </c>
      <c r="B347" s="27" t="s">
        <v>721</v>
      </c>
      <c r="C347" s="26" t="s">
        <v>15</v>
      </c>
      <c r="D347" s="26" t="s">
        <v>542</v>
      </c>
      <c r="E347" s="28">
        <v>3.3362825699999998</v>
      </c>
      <c r="F347" s="29">
        <v>31.13</v>
      </c>
      <c r="G347" s="33">
        <f>TRUNC(TRUNC(E347,8)*F347,2)</f>
        <v>103.85</v>
      </c>
    </row>
    <row r="348" spans="1:7" ht="18" customHeight="1">
      <c r="A348" s="30"/>
      <c r="B348" s="30"/>
      <c r="C348" s="30"/>
      <c r="D348" s="30"/>
      <c r="E348" s="85" t="s">
        <v>531</v>
      </c>
      <c r="F348" s="85"/>
      <c r="G348" s="34">
        <f>SUM(G346:G347)</f>
        <v>188.11</v>
      </c>
    </row>
    <row r="349" spans="1:7" ht="15" customHeight="1">
      <c r="A349" s="30"/>
      <c r="B349" s="30"/>
      <c r="C349" s="30"/>
      <c r="D349" s="30"/>
      <c r="E349" s="86" t="s">
        <v>522</v>
      </c>
      <c r="F349" s="86"/>
      <c r="G349" s="35">
        <f>SUM(G344,G348)</f>
        <v>978.4</v>
      </c>
    </row>
    <row r="350" spans="1:7" ht="9.9499999999999993" customHeight="1">
      <c r="A350" s="30"/>
      <c r="B350" s="30"/>
      <c r="C350" s="30"/>
      <c r="D350" s="30"/>
      <c r="E350" s="87"/>
      <c r="F350" s="87"/>
      <c r="G350" s="87"/>
    </row>
    <row r="351" spans="1:7" ht="20.100000000000001" customHeight="1">
      <c r="A351" s="88" t="s">
        <v>722</v>
      </c>
      <c r="B351" s="88"/>
      <c r="C351" s="88"/>
      <c r="D351" s="88"/>
      <c r="E351" s="88"/>
      <c r="F351" s="88"/>
      <c r="G351" s="88"/>
    </row>
    <row r="352" spans="1:7" ht="15" customHeight="1">
      <c r="A352" s="84" t="s">
        <v>723</v>
      </c>
      <c r="B352" s="84"/>
      <c r="C352" s="25" t="s">
        <v>3</v>
      </c>
      <c r="D352" s="25" t="s">
        <v>4</v>
      </c>
      <c r="E352" s="25" t="s">
        <v>508</v>
      </c>
      <c r="F352" s="25" t="s">
        <v>509</v>
      </c>
      <c r="G352" s="32" t="s">
        <v>510</v>
      </c>
    </row>
    <row r="353" spans="1:7" ht="15" customHeight="1">
      <c r="A353" s="26" t="s">
        <v>724</v>
      </c>
      <c r="B353" s="27" t="s">
        <v>725</v>
      </c>
      <c r="C353" s="26" t="s">
        <v>137</v>
      </c>
      <c r="D353" s="26" t="s">
        <v>542</v>
      </c>
      <c r="E353" s="28">
        <v>2.3326718899999999</v>
      </c>
      <c r="F353" s="29">
        <v>3.79</v>
      </c>
      <c r="G353" s="33">
        <f>ROUND(ROUND(E353,8)*F353,2)</f>
        <v>8.84</v>
      </c>
    </row>
    <row r="354" spans="1:7" ht="15" customHeight="1">
      <c r="A354" s="26" t="s">
        <v>726</v>
      </c>
      <c r="B354" s="27" t="s">
        <v>727</v>
      </c>
      <c r="C354" s="26" t="s">
        <v>137</v>
      </c>
      <c r="D354" s="26" t="s">
        <v>542</v>
      </c>
      <c r="E354" s="28">
        <v>2.3328075500000001</v>
      </c>
      <c r="F354" s="29">
        <v>3.89</v>
      </c>
      <c r="G354" s="33">
        <f>ROUND(ROUND(E354,8)*F354,2)</f>
        <v>9.07</v>
      </c>
    </row>
    <row r="355" spans="1:7" ht="15" customHeight="1">
      <c r="A355" s="30"/>
      <c r="B355" s="30"/>
      <c r="C355" s="30"/>
      <c r="D355" s="30"/>
      <c r="E355" s="85" t="s">
        <v>728</v>
      </c>
      <c r="F355" s="85"/>
      <c r="G355" s="34">
        <f>SUM(G353:G354)</f>
        <v>17.91</v>
      </c>
    </row>
    <row r="356" spans="1:7" ht="15" customHeight="1">
      <c r="A356" s="84" t="s">
        <v>507</v>
      </c>
      <c r="B356" s="84"/>
      <c r="C356" s="25" t="s">
        <v>3</v>
      </c>
      <c r="D356" s="25" t="s">
        <v>4</v>
      </c>
      <c r="E356" s="25" t="s">
        <v>508</v>
      </c>
      <c r="F356" s="25" t="s">
        <v>509</v>
      </c>
      <c r="G356" s="32" t="s">
        <v>510</v>
      </c>
    </row>
    <row r="357" spans="1:7" ht="16.5">
      <c r="A357" s="26" t="s">
        <v>729</v>
      </c>
      <c r="B357" s="27" t="s">
        <v>730</v>
      </c>
      <c r="C357" s="26" t="s">
        <v>137</v>
      </c>
      <c r="D357" s="26" t="s">
        <v>133</v>
      </c>
      <c r="E357" s="28">
        <v>1</v>
      </c>
      <c r="F357" s="29">
        <v>1114.55</v>
      </c>
      <c r="G357" s="33">
        <f>ROUND(ROUND(E357,8)*F357,2)</f>
        <v>1114.55</v>
      </c>
    </row>
    <row r="358" spans="1:7" ht="15" customHeight="1">
      <c r="A358" s="30"/>
      <c r="B358" s="30"/>
      <c r="C358" s="30"/>
      <c r="D358" s="30"/>
      <c r="E358" s="85" t="s">
        <v>521</v>
      </c>
      <c r="F358" s="85"/>
      <c r="G358" s="34">
        <f>SUM(G357:G357)</f>
        <v>1114.55</v>
      </c>
    </row>
    <row r="359" spans="1:7" ht="15" customHeight="1">
      <c r="A359" s="84" t="s">
        <v>731</v>
      </c>
      <c r="B359" s="84"/>
      <c r="C359" s="25" t="s">
        <v>3</v>
      </c>
      <c r="D359" s="25" t="s">
        <v>4</v>
      </c>
      <c r="E359" s="25" t="s">
        <v>508</v>
      </c>
      <c r="F359" s="25" t="s">
        <v>509</v>
      </c>
      <c r="G359" s="32" t="s">
        <v>510</v>
      </c>
    </row>
    <row r="360" spans="1:7" ht="15" customHeight="1">
      <c r="A360" s="26" t="s">
        <v>732</v>
      </c>
      <c r="B360" s="27" t="s">
        <v>733</v>
      </c>
      <c r="C360" s="26" t="s">
        <v>137</v>
      </c>
      <c r="D360" s="26" t="s">
        <v>542</v>
      </c>
      <c r="E360" s="28">
        <v>2.33742619</v>
      </c>
      <c r="F360" s="29">
        <v>19.13</v>
      </c>
      <c r="G360" s="33">
        <f>ROUND(ROUND(E360,8)*F360,2)</f>
        <v>44.71</v>
      </c>
    </row>
    <row r="361" spans="1:7" ht="15" customHeight="1">
      <c r="A361" s="26" t="s">
        <v>734</v>
      </c>
      <c r="B361" s="27" t="s">
        <v>735</v>
      </c>
      <c r="C361" s="26" t="s">
        <v>137</v>
      </c>
      <c r="D361" s="26" t="s">
        <v>542</v>
      </c>
      <c r="E361" s="28">
        <v>2.33721633</v>
      </c>
      <c r="F361" s="29">
        <v>13.65</v>
      </c>
      <c r="G361" s="33">
        <f>ROUND(ROUND(E361,8)*F361,2)</f>
        <v>31.9</v>
      </c>
    </row>
    <row r="362" spans="1:7" ht="15" customHeight="1">
      <c r="A362" s="30"/>
      <c r="B362" s="30"/>
      <c r="C362" s="30"/>
      <c r="D362" s="30"/>
      <c r="E362" s="85" t="s">
        <v>736</v>
      </c>
      <c r="F362" s="85"/>
      <c r="G362" s="34">
        <f>SUM(G360:G361)</f>
        <v>76.61</v>
      </c>
    </row>
    <row r="363" spans="1:7" ht="15" customHeight="1">
      <c r="A363" s="84" t="s">
        <v>599</v>
      </c>
      <c r="B363" s="84"/>
      <c r="C363" s="25" t="s">
        <v>3</v>
      </c>
      <c r="D363" s="25" t="s">
        <v>4</v>
      </c>
      <c r="E363" s="25" t="s">
        <v>508</v>
      </c>
      <c r="F363" s="25" t="s">
        <v>509</v>
      </c>
      <c r="G363" s="32" t="s">
        <v>510</v>
      </c>
    </row>
    <row r="364" spans="1:7">
      <c r="A364" s="26" t="s">
        <v>737</v>
      </c>
      <c r="B364" s="27" t="s">
        <v>738</v>
      </c>
      <c r="C364" s="26" t="s">
        <v>137</v>
      </c>
      <c r="D364" s="26" t="s">
        <v>739</v>
      </c>
      <c r="E364" s="28">
        <v>3.8944180000000002E-2</v>
      </c>
      <c r="F364" s="29">
        <v>462.21</v>
      </c>
      <c r="G364" s="33">
        <f>ROUND(ROUND(E364,8)*F364,2)</f>
        <v>18</v>
      </c>
    </row>
    <row r="365" spans="1:7" ht="21" customHeight="1">
      <c r="A365" s="26" t="s">
        <v>740</v>
      </c>
      <c r="B365" s="27" t="s">
        <v>741</v>
      </c>
      <c r="C365" s="26" t="s">
        <v>137</v>
      </c>
      <c r="D365" s="26" t="s">
        <v>739</v>
      </c>
      <c r="E365" s="28">
        <v>0.46739956999999999</v>
      </c>
      <c r="F365" s="29">
        <v>52.57</v>
      </c>
      <c r="G365" s="33">
        <f>ROUND(ROUND(E365,8)*F365,2)</f>
        <v>24.57</v>
      </c>
    </row>
    <row r="366" spans="1:7" ht="15" customHeight="1">
      <c r="A366" s="30"/>
      <c r="B366" s="30"/>
      <c r="C366" s="30"/>
      <c r="D366" s="30"/>
      <c r="E366" s="85" t="s">
        <v>603</v>
      </c>
      <c r="F366" s="85"/>
      <c r="G366" s="34">
        <f>SUM(G364:G365)</f>
        <v>42.57</v>
      </c>
    </row>
    <row r="367" spans="1:7" ht="15" customHeight="1">
      <c r="A367" s="30"/>
      <c r="B367" s="30"/>
      <c r="C367" s="30"/>
      <c r="D367" s="30"/>
      <c r="E367" s="86" t="s">
        <v>522</v>
      </c>
      <c r="F367" s="86"/>
      <c r="G367" s="35">
        <f>SUM(G355,G358,G362,G366)</f>
        <v>1251.6399999999999</v>
      </c>
    </row>
    <row r="368" spans="1:7" ht="9.9499999999999993" customHeight="1">
      <c r="A368" s="30"/>
      <c r="B368" s="30"/>
      <c r="C368" s="30"/>
      <c r="D368" s="30"/>
      <c r="E368" s="87"/>
      <c r="F368" s="87"/>
      <c r="G368" s="87"/>
    </row>
    <row r="369" spans="1:7" ht="20.100000000000001" customHeight="1">
      <c r="A369" s="88" t="s">
        <v>742</v>
      </c>
      <c r="B369" s="88"/>
      <c r="C369" s="88"/>
      <c r="D369" s="88"/>
      <c r="E369" s="88"/>
      <c r="F369" s="88"/>
      <c r="G369" s="88"/>
    </row>
    <row r="370" spans="1:7" ht="15" customHeight="1">
      <c r="A370" s="84" t="s">
        <v>507</v>
      </c>
      <c r="B370" s="84"/>
      <c r="C370" s="25" t="s">
        <v>3</v>
      </c>
      <c r="D370" s="25" t="s">
        <v>4</v>
      </c>
      <c r="E370" s="25" t="s">
        <v>508</v>
      </c>
      <c r="F370" s="25" t="s">
        <v>509</v>
      </c>
      <c r="G370" s="32" t="s">
        <v>510</v>
      </c>
    </row>
    <row r="371" spans="1:7" ht="16.5">
      <c r="A371" s="26" t="s">
        <v>743</v>
      </c>
      <c r="B371" s="27" t="s">
        <v>744</v>
      </c>
      <c r="C371" s="26" t="s">
        <v>37</v>
      </c>
      <c r="D371" s="26" t="s">
        <v>20</v>
      </c>
      <c r="E371" s="28">
        <v>1</v>
      </c>
      <c r="F371" s="29">
        <v>353.92</v>
      </c>
      <c r="G371" s="33">
        <f>TRUNC(TRUNC(E371,8)*F371,2)</f>
        <v>353.92</v>
      </c>
    </row>
    <row r="372" spans="1:7" ht="15" customHeight="1">
      <c r="A372" s="30"/>
      <c r="B372" s="30"/>
      <c r="C372" s="30"/>
      <c r="D372" s="30"/>
      <c r="E372" s="85" t="s">
        <v>521</v>
      </c>
      <c r="F372" s="85"/>
      <c r="G372" s="34">
        <f>SUM(G371:G371)</f>
        <v>353.92</v>
      </c>
    </row>
    <row r="373" spans="1:7" ht="15" customHeight="1">
      <c r="A373" s="84" t="s">
        <v>524</v>
      </c>
      <c r="B373" s="84"/>
      <c r="C373" s="25" t="s">
        <v>3</v>
      </c>
      <c r="D373" s="25" t="s">
        <v>4</v>
      </c>
      <c r="E373" s="25" t="s">
        <v>508</v>
      </c>
      <c r="F373" s="25" t="s">
        <v>509</v>
      </c>
      <c r="G373" s="32" t="s">
        <v>510</v>
      </c>
    </row>
    <row r="374" spans="1:7">
      <c r="A374" s="26" t="s">
        <v>745</v>
      </c>
      <c r="B374" s="27" t="s">
        <v>719</v>
      </c>
      <c r="C374" s="26" t="s">
        <v>37</v>
      </c>
      <c r="D374" s="26" t="s">
        <v>527</v>
      </c>
      <c r="E374" s="28">
        <v>0.42645880000000003</v>
      </c>
      <c r="F374" s="29">
        <v>24.33</v>
      </c>
      <c r="G374" s="33">
        <f>TRUNC(TRUNC(E374,8)*F374,2)</f>
        <v>10.37</v>
      </c>
    </row>
    <row r="375" spans="1:7" ht="15" customHeight="1">
      <c r="A375" s="26" t="s">
        <v>746</v>
      </c>
      <c r="B375" s="27" t="s">
        <v>721</v>
      </c>
      <c r="C375" s="26" t="s">
        <v>37</v>
      </c>
      <c r="D375" s="26" t="s">
        <v>527</v>
      </c>
      <c r="E375" s="28">
        <v>0.43023221</v>
      </c>
      <c r="F375" s="29">
        <v>28.84</v>
      </c>
      <c r="G375" s="33">
        <f>TRUNC(TRUNC(E375,8)*F375,2)</f>
        <v>12.4</v>
      </c>
    </row>
    <row r="376" spans="1:7" ht="18" customHeight="1">
      <c r="A376" s="30"/>
      <c r="B376" s="30"/>
      <c r="C376" s="30"/>
      <c r="D376" s="30"/>
      <c r="E376" s="85" t="s">
        <v>531</v>
      </c>
      <c r="F376" s="85"/>
      <c r="G376" s="34">
        <f>SUM(G374:G375)</f>
        <v>22.77</v>
      </c>
    </row>
    <row r="377" spans="1:7" ht="15" customHeight="1">
      <c r="A377" s="84" t="s">
        <v>599</v>
      </c>
      <c r="B377" s="84"/>
      <c r="C377" s="25" t="s">
        <v>3</v>
      </c>
      <c r="D377" s="25" t="s">
        <v>4</v>
      </c>
      <c r="E377" s="25" t="s">
        <v>508</v>
      </c>
      <c r="F377" s="25" t="s">
        <v>509</v>
      </c>
      <c r="G377" s="32" t="s">
        <v>510</v>
      </c>
    </row>
    <row r="378" spans="1:7" ht="24.75">
      <c r="A378" s="26" t="s">
        <v>747</v>
      </c>
      <c r="B378" s="27" t="s">
        <v>748</v>
      </c>
      <c r="C378" s="26" t="s">
        <v>37</v>
      </c>
      <c r="D378" s="26" t="s">
        <v>602</v>
      </c>
      <c r="E378" s="28">
        <v>1.159781E-2</v>
      </c>
      <c r="F378" s="29">
        <v>771.35</v>
      </c>
      <c r="G378" s="33">
        <f>TRUNC(TRUNC(E378,8)*F378,2)</f>
        <v>8.94</v>
      </c>
    </row>
    <row r="379" spans="1:7" ht="15" customHeight="1">
      <c r="A379" s="30"/>
      <c r="B379" s="30"/>
      <c r="C379" s="30"/>
      <c r="D379" s="30"/>
      <c r="E379" s="85" t="s">
        <v>603</v>
      </c>
      <c r="F379" s="85"/>
      <c r="G379" s="34">
        <f>SUM(G378:G378)</f>
        <v>8.94</v>
      </c>
    </row>
    <row r="380" spans="1:7" ht="15" customHeight="1">
      <c r="A380" s="30"/>
      <c r="B380" s="30"/>
      <c r="C380" s="30"/>
      <c r="D380" s="30"/>
      <c r="E380" s="86" t="s">
        <v>522</v>
      </c>
      <c r="F380" s="86"/>
      <c r="G380" s="35">
        <f>SUM(G372,G376,G379)</f>
        <v>385.63</v>
      </c>
    </row>
    <row r="381" spans="1:7" ht="9.9499999999999993" customHeight="1">
      <c r="A381" s="30"/>
      <c r="B381" s="30"/>
      <c r="C381" s="30"/>
      <c r="D381" s="30"/>
      <c r="E381" s="87"/>
      <c r="F381" s="87"/>
      <c r="G381" s="87"/>
    </row>
    <row r="382" spans="1:7" ht="20.100000000000001" customHeight="1">
      <c r="A382" s="88" t="s">
        <v>749</v>
      </c>
      <c r="B382" s="88"/>
      <c r="C382" s="88"/>
      <c r="D382" s="88"/>
      <c r="E382" s="88"/>
      <c r="F382" s="88"/>
      <c r="G382" s="88"/>
    </row>
    <row r="383" spans="1:7" ht="15" customHeight="1">
      <c r="A383" s="84" t="s">
        <v>507</v>
      </c>
      <c r="B383" s="84"/>
      <c r="C383" s="25" t="s">
        <v>3</v>
      </c>
      <c r="D383" s="25" t="s">
        <v>4</v>
      </c>
      <c r="E383" s="25" t="s">
        <v>508</v>
      </c>
      <c r="F383" s="25" t="s">
        <v>509</v>
      </c>
      <c r="G383" s="32" t="s">
        <v>510</v>
      </c>
    </row>
    <row r="384" spans="1:7" ht="15" customHeight="1">
      <c r="A384" s="26" t="s">
        <v>750</v>
      </c>
      <c r="B384" s="27" t="s">
        <v>751</v>
      </c>
      <c r="C384" s="26" t="s">
        <v>15</v>
      </c>
      <c r="D384" s="26" t="s">
        <v>133</v>
      </c>
      <c r="E384" s="28">
        <v>1</v>
      </c>
      <c r="F384" s="29">
        <v>6.63</v>
      </c>
      <c r="G384" s="33">
        <f>TRUNC(TRUNC(E384,8)*F384,2)</f>
        <v>6.63</v>
      </c>
    </row>
    <row r="385" spans="1:7" ht="15" customHeight="1">
      <c r="A385" s="30"/>
      <c r="B385" s="30"/>
      <c r="C385" s="30"/>
      <c r="D385" s="30"/>
      <c r="E385" s="85" t="s">
        <v>521</v>
      </c>
      <c r="F385" s="85"/>
      <c r="G385" s="34">
        <f>SUM(G384:G384)</f>
        <v>6.63</v>
      </c>
    </row>
    <row r="386" spans="1:7" ht="15" customHeight="1">
      <c r="A386" s="84" t="s">
        <v>524</v>
      </c>
      <c r="B386" s="84"/>
      <c r="C386" s="25" t="s">
        <v>3</v>
      </c>
      <c r="D386" s="25" t="s">
        <v>4</v>
      </c>
      <c r="E386" s="25" t="s">
        <v>508</v>
      </c>
      <c r="F386" s="25" t="s">
        <v>509</v>
      </c>
      <c r="G386" s="32" t="s">
        <v>510</v>
      </c>
    </row>
    <row r="387" spans="1:7">
      <c r="A387" s="26" t="s">
        <v>718</v>
      </c>
      <c r="B387" s="27" t="s">
        <v>719</v>
      </c>
      <c r="C387" s="26" t="s">
        <v>15</v>
      </c>
      <c r="D387" s="26" t="s">
        <v>542</v>
      </c>
      <c r="E387" s="28">
        <v>0.22732682000000001</v>
      </c>
      <c r="F387" s="29">
        <v>25.26</v>
      </c>
      <c r="G387" s="33">
        <f>TRUNC(TRUNC(E387,8)*F387,2)</f>
        <v>5.74</v>
      </c>
    </row>
    <row r="388" spans="1:7">
      <c r="A388" s="26" t="s">
        <v>720</v>
      </c>
      <c r="B388" s="27" t="s">
        <v>721</v>
      </c>
      <c r="C388" s="26" t="s">
        <v>15</v>
      </c>
      <c r="D388" s="26" t="s">
        <v>542</v>
      </c>
      <c r="E388" s="28">
        <v>0.22732682000000001</v>
      </c>
      <c r="F388" s="29">
        <v>31.13</v>
      </c>
      <c r="G388" s="33">
        <f>TRUNC(TRUNC(E388,8)*F388,2)</f>
        <v>7.07</v>
      </c>
    </row>
    <row r="389" spans="1:7" ht="18" customHeight="1">
      <c r="A389" s="30"/>
      <c r="B389" s="30"/>
      <c r="C389" s="30"/>
      <c r="D389" s="30"/>
      <c r="E389" s="85" t="s">
        <v>531</v>
      </c>
      <c r="F389" s="85"/>
      <c r="G389" s="34">
        <f>SUM(G387:G388)</f>
        <v>12.81</v>
      </c>
    </row>
    <row r="390" spans="1:7" ht="15" customHeight="1">
      <c r="A390" s="30"/>
      <c r="B390" s="30"/>
      <c r="C390" s="30"/>
      <c r="D390" s="30"/>
      <c r="E390" s="86" t="s">
        <v>522</v>
      </c>
      <c r="F390" s="86"/>
      <c r="G390" s="35">
        <f>SUM(G385,G389)</f>
        <v>19.440000000000001</v>
      </c>
    </row>
    <row r="391" spans="1:7" ht="9.9499999999999993" customHeight="1">
      <c r="A391" s="30"/>
      <c r="B391" s="30"/>
      <c r="C391" s="30"/>
      <c r="D391" s="30"/>
      <c r="E391" s="87"/>
      <c r="F391" s="87"/>
      <c r="G391" s="87"/>
    </row>
    <row r="392" spans="1:7" ht="20.100000000000001" customHeight="1">
      <c r="A392" s="88" t="s">
        <v>752</v>
      </c>
      <c r="B392" s="88"/>
      <c r="C392" s="88"/>
      <c r="D392" s="88"/>
      <c r="E392" s="88"/>
      <c r="F392" s="88"/>
      <c r="G392" s="88"/>
    </row>
    <row r="393" spans="1:7" ht="15" customHeight="1">
      <c r="A393" s="84" t="s">
        <v>507</v>
      </c>
      <c r="B393" s="84"/>
      <c r="C393" s="25" t="s">
        <v>3</v>
      </c>
      <c r="D393" s="25" t="s">
        <v>4</v>
      </c>
      <c r="E393" s="25" t="s">
        <v>508</v>
      </c>
      <c r="F393" s="25" t="s">
        <v>509</v>
      </c>
      <c r="G393" s="32" t="s">
        <v>510</v>
      </c>
    </row>
    <row r="394" spans="1:7" ht="15" customHeight="1">
      <c r="A394" s="26" t="s">
        <v>753</v>
      </c>
      <c r="B394" s="27" t="s">
        <v>754</v>
      </c>
      <c r="C394" s="26" t="s">
        <v>15</v>
      </c>
      <c r="D394" s="26" t="s">
        <v>133</v>
      </c>
      <c r="E394" s="28">
        <v>1</v>
      </c>
      <c r="F394" s="29">
        <v>25.54</v>
      </c>
      <c r="G394" s="33">
        <f>TRUNC(TRUNC(E394,8)*F394,2)</f>
        <v>25.54</v>
      </c>
    </row>
    <row r="395" spans="1:7" ht="15" customHeight="1">
      <c r="A395" s="30"/>
      <c r="B395" s="30"/>
      <c r="C395" s="30"/>
      <c r="D395" s="30"/>
      <c r="E395" s="85" t="s">
        <v>521</v>
      </c>
      <c r="F395" s="85"/>
      <c r="G395" s="34">
        <f>SUM(G394:G394)</f>
        <v>25.54</v>
      </c>
    </row>
    <row r="396" spans="1:7" ht="15" customHeight="1">
      <c r="A396" s="84" t="s">
        <v>524</v>
      </c>
      <c r="B396" s="84"/>
      <c r="C396" s="25" t="s">
        <v>3</v>
      </c>
      <c r="D396" s="25" t="s">
        <v>4</v>
      </c>
      <c r="E396" s="25" t="s">
        <v>508</v>
      </c>
      <c r="F396" s="25" t="s">
        <v>509</v>
      </c>
      <c r="G396" s="32" t="s">
        <v>510</v>
      </c>
    </row>
    <row r="397" spans="1:7">
      <c r="A397" s="26" t="s">
        <v>718</v>
      </c>
      <c r="B397" s="27" t="s">
        <v>719</v>
      </c>
      <c r="C397" s="26" t="s">
        <v>15</v>
      </c>
      <c r="D397" s="26" t="s">
        <v>542</v>
      </c>
      <c r="E397" s="28">
        <v>0.45465803999999999</v>
      </c>
      <c r="F397" s="29">
        <v>25.26</v>
      </c>
      <c r="G397" s="33">
        <f>TRUNC(TRUNC(E397,8)*F397,2)</f>
        <v>11.48</v>
      </c>
    </row>
    <row r="398" spans="1:7" ht="15" customHeight="1">
      <c r="A398" s="26" t="s">
        <v>720</v>
      </c>
      <c r="B398" s="27" t="s">
        <v>721</v>
      </c>
      <c r="C398" s="26" t="s">
        <v>15</v>
      </c>
      <c r="D398" s="26" t="s">
        <v>542</v>
      </c>
      <c r="E398" s="28">
        <v>0.45505392</v>
      </c>
      <c r="F398" s="29">
        <v>31.13</v>
      </c>
      <c r="G398" s="33">
        <f>TRUNC(TRUNC(E398,8)*F398,2)</f>
        <v>14.16</v>
      </c>
    </row>
    <row r="399" spans="1:7" ht="18" customHeight="1">
      <c r="A399" s="30"/>
      <c r="B399" s="30"/>
      <c r="C399" s="30"/>
      <c r="D399" s="30"/>
      <c r="E399" s="85" t="s">
        <v>531</v>
      </c>
      <c r="F399" s="85"/>
      <c r="G399" s="34">
        <f>SUM(G397:G398)</f>
        <v>25.64</v>
      </c>
    </row>
    <row r="400" spans="1:7" ht="15" customHeight="1">
      <c r="A400" s="30"/>
      <c r="B400" s="30"/>
      <c r="C400" s="30"/>
      <c r="D400" s="30"/>
      <c r="E400" s="86" t="s">
        <v>522</v>
      </c>
      <c r="F400" s="86"/>
      <c r="G400" s="35">
        <f>SUM(G395,G399)</f>
        <v>51.18</v>
      </c>
    </row>
    <row r="401" spans="1:7" ht="9.9499999999999993" customHeight="1">
      <c r="A401" s="30"/>
      <c r="B401" s="30"/>
      <c r="C401" s="30"/>
      <c r="D401" s="30"/>
      <c r="E401" s="87"/>
      <c r="F401" s="87"/>
      <c r="G401" s="87"/>
    </row>
    <row r="402" spans="1:7" ht="20.100000000000001" customHeight="1">
      <c r="A402" s="88" t="s">
        <v>755</v>
      </c>
      <c r="B402" s="88"/>
      <c r="C402" s="88"/>
      <c r="D402" s="88"/>
      <c r="E402" s="88"/>
      <c r="F402" s="88"/>
      <c r="G402" s="88"/>
    </row>
    <row r="403" spans="1:7" ht="15" customHeight="1">
      <c r="A403" s="84" t="s">
        <v>723</v>
      </c>
      <c r="B403" s="84"/>
      <c r="C403" s="25" t="s">
        <v>3</v>
      </c>
      <c r="D403" s="25" t="s">
        <v>4</v>
      </c>
      <c r="E403" s="25" t="s">
        <v>508</v>
      </c>
      <c r="F403" s="25" t="s">
        <v>509</v>
      </c>
      <c r="G403" s="32" t="s">
        <v>510</v>
      </c>
    </row>
    <row r="404" spans="1:7" ht="15" customHeight="1">
      <c r="A404" s="26" t="s">
        <v>756</v>
      </c>
      <c r="B404" s="27" t="s">
        <v>757</v>
      </c>
      <c r="C404" s="26" t="s">
        <v>137</v>
      </c>
      <c r="D404" s="26" t="s">
        <v>542</v>
      </c>
      <c r="E404" s="28">
        <v>0.45233346000000002</v>
      </c>
      <c r="F404" s="29">
        <v>3.74</v>
      </c>
      <c r="G404" s="33">
        <f>ROUND(ROUND(E404,8)*F404,2)</f>
        <v>1.69</v>
      </c>
    </row>
    <row r="405" spans="1:7" ht="15" customHeight="1">
      <c r="A405" s="26" t="s">
        <v>726</v>
      </c>
      <c r="B405" s="27" t="s">
        <v>727</v>
      </c>
      <c r="C405" s="26" t="s">
        <v>137</v>
      </c>
      <c r="D405" s="26" t="s">
        <v>542</v>
      </c>
      <c r="E405" s="28">
        <v>0.45500726000000002</v>
      </c>
      <c r="F405" s="29">
        <v>3.89</v>
      </c>
      <c r="G405" s="33">
        <f>ROUND(ROUND(E405,8)*F405,2)</f>
        <v>1.77</v>
      </c>
    </row>
    <row r="406" spans="1:7" ht="15" customHeight="1">
      <c r="A406" s="30"/>
      <c r="B406" s="30"/>
      <c r="C406" s="30"/>
      <c r="D406" s="30"/>
      <c r="E406" s="85" t="s">
        <v>728</v>
      </c>
      <c r="F406" s="85"/>
      <c r="G406" s="34">
        <f>SUM(G404:G405)</f>
        <v>3.46</v>
      </c>
    </row>
    <row r="407" spans="1:7" ht="15" customHeight="1">
      <c r="A407" s="84" t="s">
        <v>507</v>
      </c>
      <c r="B407" s="84"/>
      <c r="C407" s="25" t="s">
        <v>3</v>
      </c>
      <c r="D407" s="25" t="s">
        <v>4</v>
      </c>
      <c r="E407" s="25" t="s">
        <v>508</v>
      </c>
      <c r="F407" s="25" t="s">
        <v>509</v>
      </c>
      <c r="G407" s="32" t="s">
        <v>510</v>
      </c>
    </row>
    <row r="408" spans="1:7" ht="16.5">
      <c r="A408" s="26" t="s">
        <v>758</v>
      </c>
      <c r="B408" s="27" t="s">
        <v>759</v>
      </c>
      <c r="C408" s="26" t="s">
        <v>137</v>
      </c>
      <c r="D408" s="26" t="s">
        <v>133</v>
      </c>
      <c r="E408" s="28">
        <v>1</v>
      </c>
      <c r="F408" s="29">
        <v>44.66</v>
      </c>
      <c r="G408" s="33">
        <f>ROUND(ROUND(E408,8)*F408,2)</f>
        <v>44.66</v>
      </c>
    </row>
    <row r="409" spans="1:7" ht="15" customHeight="1">
      <c r="A409" s="30"/>
      <c r="B409" s="30"/>
      <c r="C409" s="30"/>
      <c r="D409" s="30"/>
      <c r="E409" s="85" t="s">
        <v>521</v>
      </c>
      <c r="F409" s="85"/>
      <c r="G409" s="34">
        <f>SUM(G408:G408)</f>
        <v>44.66</v>
      </c>
    </row>
    <row r="410" spans="1:7" ht="15" customHeight="1">
      <c r="A410" s="84" t="s">
        <v>731</v>
      </c>
      <c r="B410" s="84"/>
      <c r="C410" s="25" t="s">
        <v>3</v>
      </c>
      <c r="D410" s="25" t="s">
        <v>4</v>
      </c>
      <c r="E410" s="25" t="s">
        <v>508</v>
      </c>
      <c r="F410" s="25" t="s">
        <v>509</v>
      </c>
      <c r="G410" s="32" t="s">
        <v>510</v>
      </c>
    </row>
    <row r="411" spans="1:7" ht="15" customHeight="1">
      <c r="A411" s="26" t="s">
        <v>760</v>
      </c>
      <c r="B411" s="27" t="s">
        <v>761</v>
      </c>
      <c r="C411" s="26" t="s">
        <v>137</v>
      </c>
      <c r="D411" s="26" t="s">
        <v>542</v>
      </c>
      <c r="E411" s="28">
        <v>0.45500726000000002</v>
      </c>
      <c r="F411" s="29">
        <v>19.13</v>
      </c>
      <c r="G411" s="33">
        <f>ROUND(ROUND(E411,8)*F411,2)</f>
        <v>8.6999999999999993</v>
      </c>
    </row>
    <row r="412" spans="1:7" ht="15" customHeight="1">
      <c r="A412" s="26" t="s">
        <v>734</v>
      </c>
      <c r="B412" s="27" t="s">
        <v>735</v>
      </c>
      <c r="C412" s="26" t="s">
        <v>137</v>
      </c>
      <c r="D412" s="26" t="s">
        <v>542</v>
      </c>
      <c r="E412" s="28">
        <v>0.45500726000000002</v>
      </c>
      <c r="F412" s="29">
        <v>13.65</v>
      </c>
      <c r="G412" s="33">
        <f>ROUND(ROUND(E412,8)*F412,2)</f>
        <v>6.21</v>
      </c>
    </row>
    <row r="413" spans="1:7" ht="15" customHeight="1">
      <c r="A413" s="30"/>
      <c r="B413" s="30"/>
      <c r="C413" s="30"/>
      <c r="D413" s="30"/>
      <c r="E413" s="85" t="s">
        <v>736</v>
      </c>
      <c r="F413" s="85"/>
      <c r="G413" s="34">
        <f>SUM(G411:G412)</f>
        <v>14.91</v>
      </c>
    </row>
    <row r="414" spans="1:7" ht="15" customHeight="1">
      <c r="A414" s="30"/>
      <c r="B414" s="30"/>
      <c r="C414" s="30"/>
      <c r="D414" s="30"/>
      <c r="E414" s="86" t="s">
        <v>522</v>
      </c>
      <c r="F414" s="86"/>
      <c r="G414" s="35">
        <f>SUM(G406,G409,G413)</f>
        <v>63.03</v>
      </c>
    </row>
    <row r="415" spans="1:7" ht="9.9499999999999993" customHeight="1">
      <c r="A415" s="30"/>
      <c r="B415" s="30"/>
      <c r="C415" s="30"/>
      <c r="D415" s="30"/>
      <c r="E415" s="87"/>
      <c r="F415" s="87"/>
      <c r="G415" s="87"/>
    </row>
    <row r="416" spans="1:7" ht="20.100000000000001" customHeight="1">
      <c r="A416" s="88" t="s">
        <v>762</v>
      </c>
      <c r="B416" s="88"/>
      <c r="C416" s="88"/>
      <c r="D416" s="88"/>
      <c r="E416" s="88"/>
      <c r="F416" s="88"/>
      <c r="G416" s="88"/>
    </row>
    <row r="417" spans="1:7" ht="15" customHeight="1">
      <c r="A417" s="84" t="s">
        <v>723</v>
      </c>
      <c r="B417" s="84"/>
      <c r="C417" s="25" t="s">
        <v>3</v>
      </c>
      <c r="D417" s="25" t="s">
        <v>4</v>
      </c>
      <c r="E417" s="25" t="s">
        <v>508</v>
      </c>
      <c r="F417" s="25" t="s">
        <v>509</v>
      </c>
      <c r="G417" s="32" t="s">
        <v>510</v>
      </c>
    </row>
    <row r="418" spans="1:7" ht="15" customHeight="1">
      <c r="A418" s="26" t="s">
        <v>756</v>
      </c>
      <c r="B418" s="27" t="s">
        <v>757</v>
      </c>
      <c r="C418" s="26" t="s">
        <v>137</v>
      </c>
      <c r="D418" s="26" t="s">
        <v>542</v>
      </c>
      <c r="E418" s="28">
        <v>0.22312197</v>
      </c>
      <c r="F418" s="29">
        <v>3.74</v>
      </c>
      <c r="G418" s="33">
        <f>ROUND(ROUND(E418,8)*F418,2)</f>
        <v>0.83</v>
      </c>
    </row>
    <row r="419" spans="1:7" ht="15" customHeight="1">
      <c r="A419" s="26" t="s">
        <v>726</v>
      </c>
      <c r="B419" s="27" t="s">
        <v>727</v>
      </c>
      <c r="C419" s="26" t="s">
        <v>137</v>
      </c>
      <c r="D419" s="26" t="s">
        <v>542</v>
      </c>
      <c r="E419" s="28">
        <v>0.22589888</v>
      </c>
      <c r="F419" s="29">
        <v>3.89</v>
      </c>
      <c r="G419" s="33">
        <f>ROUND(ROUND(E419,8)*F419,2)</f>
        <v>0.88</v>
      </c>
    </row>
    <row r="420" spans="1:7" ht="15" customHeight="1">
      <c r="A420" s="30"/>
      <c r="B420" s="30"/>
      <c r="C420" s="30"/>
      <c r="D420" s="30"/>
      <c r="E420" s="85" t="s">
        <v>728</v>
      </c>
      <c r="F420" s="85"/>
      <c r="G420" s="34">
        <f>SUM(G418:G419)</f>
        <v>1.71</v>
      </c>
    </row>
    <row r="421" spans="1:7" ht="15" customHeight="1">
      <c r="A421" s="84" t="s">
        <v>507</v>
      </c>
      <c r="B421" s="84"/>
      <c r="C421" s="25" t="s">
        <v>3</v>
      </c>
      <c r="D421" s="25" t="s">
        <v>4</v>
      </c>
      <c r="E421" s="25" t="s">
        <v>508</v>
      </c>
      <c r="F421" s="25" t="s">
        <v>509</v>
      </c>
      <c r="G421" s="32" t="s">
        <v>510</v>
      </c>
    </row>
    <row r="422" spans="1:7" ht="21" customHeight="1">
      <c r="A422" s="26" t="s">
        <v>763</v>
      </c>
      <c r="B422" s="27" t="s">
        <v>764</v>
      </c>
      <c r="C422" s="26" t="s">
        <v>137</v>
      </c>
      <c r="D422" s="26" t="s">
        <v>133</v>
      </c>
      <c r="E422" s="28">
        <v>1</v>
      </c>
      <c r="F422" s="29">
        <v>48.18</v>
      </c>
      <c r="G422" s="33">
        <f>ROUND(ROUND(E422,8)*F422,2)</f>
        <v>48.18</v>
      </c>
    </row>
    <row r="423" spans="1:7" ht="15" customHeight="1">
      <c r="A423" s="30"/>
      <c r="B423" s="30"/>
      <c r="C423" s="30"/>
      <c r="D423" s="30"/>
      <c r="E423" s="85" t="s">
        <v>521</v>
      </c>
      <c r="F423" s="85"/>
      <c r="G423" s="34">
        <f>SUM(G422:G422)</f>
        <v>48.18</v>
      </c>
    </row>
    <row r="424" spans="1:7" ht="15" customHeight="1">
      <c r="A424" s="84" t="s">
        <v>731</v>
      </c>
      <c r="B424" s="84"/>
      <c r="C424" s="25" t="s">
        <v>3</v>
      </c>
      <c r="D424" s="25" t="s">
        <v>4</v>
      </c>
      <c r="E424" s="25" t="s">
        <v>508</v>
      </c>
      <c r="F424" s="25" t="s">
        <v>509</v>
      </c>
      <c r="G424" s="32" t="s">
        <v>510</v>
      </c>
    </row>
    <row r="425" spans="1:7" ht="15" customHeight="1">
      <c r="A425" s="26" t="s">
        <v>760</v>
      </c>
      <c r="B425" s="27" t="s">
        <v>761</v>
      </c>
      <c r="C425" s="26" t="s">
        <v>137</v>
      </c>
      <c r="D425" s="26" t="s">
        <v>542</v>
      </c>
      <c r="E425" s="28">
        <v>0.22794682999999999</v>
      </c>
      <c r="F425" s="29">
        <v>19.13</v>
      </c>
      <c r="G425" s="33">
        <f>ROUND(ROUND(E425,8)*F425,2)</f>
        <v>4.3600000000000003</v>
      </c>
    </row>
    <row r="426" spans="1:7" ht="15" customHeight="1">
      <c r="A426" s="26" t="s">
        <v>734</v>
      </c>
      <c r="B426" s="27" t="s">
        <v>735</v>
      </c>
      <c r="C426" s="26" t="s">
        <v>137</v>
      </c>
      <c r="D426" s="26" t="s">
        <v>542</v>
      </c>
      <c r="E426" s="28">
        <v>0.22773697000000001</v>
      </c>
      <c r="F426" s="29">
        <v>13.65</v>
      </c>
      <c r="G426" s="33">
        <f>ROUND(ROUND(E426,8)*F426,2)</f>
        <v>3.11</v>
      </c>
    </row>
    <row r="427" spans="1:7" ht="15" customHeight="1">
      <c r="A427" s="30"/>
      <c r="B427" s="30"/>
      <c r="C427" s="30"/>
      <c r="D427" s="30"/>
      <c r="E427" s="85" t="s">
        <v>736</v>
      </c>
      <c r="F427" s="85"/>
      <c r="G427" s="34">
        <f>SUM(G425:G426)</f>
        <v>7.4700000000000006</v>
      </c>
    </row>
    <row r="428" spans="1:7" ht="15" customHeight="1">
      <c r="A428" s="30"/>
      <c r="B428" s="30"/>
      <c r="C428" s="30"/>
      <c r="D428" s="30"/>
      <c r="E428" s="86" t="s">
        <v>522</v>
      </c>
      <c r="F428" s="86"/>
      <c r="G428" s="35">
        <f>SUM(G420,G423,G427)</f>
        <v>57.36</v>
      </c>
    </row>
    <row r="429" spans="1:7" ht="9.9499999999999993" customHeight="1">
      <c r="A429" s="30"/>
      <c r="B429" s="30"/>
      <c r="C429" s="30"/>
      <c r="D429" s="30"/>
      <c r="E429" s="87"/>
      <c r="F429" s="87"/>
      <c r="G429" s="87"/>
    </row>
    <row r="430" spans="1:7" ht="20.100000000000001" customHeight="1">
      <c r="A430" s="88" t="s">
        <v>765</v>
      </c>
      <c r="B430" s="88"/>
      <c r="C430" s="88"/>
      <c r="D430" s="88"/>
      <c r="E430" s="88"/>
      <c r="F430" s="88"/>
      <c r="G430" s="88"/>
    </row>
    <row r="431" spans="1:7" ht="15" customHeight="1">
      <c r="A431" s="84" t="s">
        <v>507</v>
      </c>
      <c r="B431" s="84"/>
      <c r="C431" s="25" t="s">
        <v>3</v>
      </c>
      <c r="D431" s="25" t="s">
        <v>4</v>
      </c>
      <c r="E431" s="25" t="s">
        <v>508</v>
      </c>
      <c r="F431" s="25" t="s">
        <v>509</v>
      </c>
      <c r="G431" s="32" t="s">
        <v>510</v>
      </c>
    </row>
    <row r="432" spans="1:7" ht="21" customHeight="1">
      <c r="A432" s="26" t="s">
        <v>766</v>
      </c>
      <c r="B432" s="27" t="s">
        <v>767</v>
      </c>
      <c r="C432" s="26" t="s">
        <v>37</v>
      </c>
      <c r="D432" s="26" t="s">
        <v>87</v>
      </c>
      <c r="E432" s="28">
        <v>1.1000000000000001</v>
      </c>
      <c r="F432" s="29">
        <v>3.75</v>
      </c>
      <c r="G432" s="33">
        <f>TRUNC(TRUNC(E432,8)*F432,2)</f>
        <v>4.12</v>
      </c>
    </row>
    <row r="433" spans="1:7" ht="15" customHeight="1">
      <c r="A433" s="30"/>
      <c r="B433" s="30"/>
      <c r="C433" s="30"/>
      <c r="D433" s="30"/>
      <c r="E433" s="85" t="s">
        <v>521</v>
      </c>
      <c r="F433" s="85"/>
      <c r="G433" s="34">
        <f>SUM(G432:G432)</f>
        <v>4.12</v>
      </c>
    </row>
    <row r="434" spans="1:7" ht="15" customHeight="1">
      <c r="A434" s="84" t="s">
        <v>524</v>
      </c>
      <c r="B434" s="84"/>
      <c r="C434" s="25" t="s">
        <v>3</v>
      </c>
      <c r="D434" s="25" t="s">
        <v>4</v>
      </c>
      <c r="E434" s="25" t="s">
        <v>508</v>
      </c>
      <c r="F434" s="25" t="s">
        <v>509</v>
      </c>
      <c r="G434" s="32" t="s">
        <v>510</v>
      </c>
    </row>
    <row r="435" spans="1:7" ht="21" customHeight="1">
      <c r="A435" s="26" t="s">
        <v>745</v>
      </c>
      <c r="B435" s="27" t="s">
        <v>719</v>
      </c>
      <c r="C435" s="26" t="s">
        <v>37</v>
      </c>
      <c r="D435" s="26" t="s">
        <v>527</v>
      </c>
      <c r="E435" s="28">
        <v>7.3761900000000005E-2</v>
      </c>
      <c r="F435" s="29">
        <v>24.33</v>
      </c>
      <c r="G435" s="33">
        <f>TRUNC(TRUNC(E435,8)*F435,2)</f>
        <v>1.79</v>
      </c>
    </row>
    <row r="436" spans="1:7" ht="15" customHeight="1">
      <c r="A436" s="26" t="s">
        <v>746</v>
      </c>
      <c r="B436" s="27" t="s">
        <v>721</v>
      </c>
      <c r="C436" s="26" t="s">
        <v>37</v>
      </c>
      <c r="D436" s="26" t="s">
        <v>527</v>
      </c>
      <c r="E436" s="28">
        <v>7.3761900000000005E-2</v>
      </c>
      <c r="F436" s="29">
        <v>28.84</v>
      </c>
      <c r="G436" s="33">
        <f>TRUNC(TRUNC(E436,8)*F436,2)</f>
        <v>2.12</v>
      </c>
    </row>
    <row r="437" spans="1:7" ht="18" customHeight="1">
      <c r="A437" s="30"/>
      <c r="B437" s="30"/>
      <c r="C437" s="30"/>
      <c r="D437" s="30"/>
      <c r="E437" s="85" t="s">
        <v>531</v>
      </c>
      <c r="F437" s="85"/>
      <c r="G437" s="34">
        <f>SUM(G435:G436)</f>
        <v>3.91</v>
      </c>
    </row>
    <row r="438" spans="1:7" ht="15" customHeight="1">
      <c r="A438" s="84" t="s">
        <v>599</v>
      </c>
      <c r="B438" s="84"/>
      <c r="C438" s="25" t="s">
        <v>3</v>
      </c>
      <c r="D438" s="25" t="s">
        <v>4</v>
      </c>
      <c r="E438" s="25" t="s">
        <v>508</v>
      </c>
      <c r="F438" s="25" t="s">
        <v>509</v>
      </c>
      <c r="G438" s="32" t="s">
        <v>510</v>
      </c>
    </row>
    <row r="439" spans="1:7" ht="33">
      <c r="A439" s="26" t="s">
        <v>768</v>
      </c>
      <c r="B439" s="27" t="s">
        <v>769</v>
      </c>
      <c r="C439" s="26" t="s">
        <v>37</v>
      </c>
      <c r="D439" s="26" t="s">
        <v>87</v>
      </c>
      <c r="E439" s="28">
        <v>0.81057038999999997</v>
      </c>
      <c r="F439" s="29">
        <v>10.16</v>
      </c>
      <c r="G439" s="33">
        <f>TRUNC(TRUNC(E439,8)*F439,2)</f>
        <v>8.23</v>
      </c>
    </row>
    <row r="440" spans="1:7" ht="15" customHeight="1">
      <c r="A440" s="30"/>
      <c r="B440" s="30"/>
      <c r="C440" s="30"/>
      <c r="D440" s="30"/>
      <c r="E440" s="85" t="s">
        <v>603</v>
      </c>
      <c r="F440" s="85"/>
      <c r="G440" s="34">
        <f>SUM(G439:G439)</f>
        <v>8.23</v>
      </c>
    </row>
    <row r="441" spans="1:7" ht="15" customHeight="1">
      <c r="A441" s="30"/>
      <c r="B441" s="30"/>
      <c r="C441" s="30"/>
      <c r="D441" s="30"/>
      <c r="E441" s="86" t="s">
        <v>522</v>
      </c>
      <c r="F441" s="86"/>
      <c r="G441" s="35">
        <f>SUM(G433,G437,G440)</f>
        <v>16.260000000000002</v>
      </c>
    </row>
    <row r="442" spans="1:7" ht="9.9499999999999993" customHeight="1">
      <c r="A442" s="30"/>
      <c r="B442" s="30"/>
      <c r="C442" s="30"/>
      <c r="D442" s="30"/>
      <c r="E442" s="87"/>
      <c r="F442" s="87"/>
      <c r="G442" s="87"/>
    </row>
    <row r="443" spans="1:7" ht="20.100000000000001" customHeight="1">
      <c r="A443" s="88" t="s">
        <v>770</v>
      </c>
      <c r="B443" s="88"/>
      <c r="C443" s="88"/>
      <c r="D443" s="88"/>
      <c r="E443" s="88"/>
      <c r="F443" s="88"/>
      <c r="G443" s="88"/>
    </row>
    <row r="444" spans="1:7" ht="15" customHeight="1">
      <c r="A444" s="84" t="s">
        <v>507</v>
      </c>
      <c r="B444" s="84"/>
      <c r="C444" s="25" t="s">
        <v>3</v>
      </c>
      <c r="D444" s="25" t="s">
        <v>4</v>
      </c>
      <c r="E444" s="25" t="s">
        <v>508</v>
      </c>
      <c r="F444" s="25" t="s">
        <v>509</v>
      </c>
      <c r="G444" s="32" t="s">
        <v>510</v>
      </c>
    </row>
    <row r="445" spans="1:7" ht="21" customHeight="1">
      <c r="A445" s="26" t="s">
        <v>771</v>
      </c>
      <c r="B445" s="27" t="s">
        <v>772</v>
      </c>
      <c r="C445" s="26" t="s">
        <v>37</v>
      </c>
      <c r="D445" s="26" t="s">
        <v>20</v>
      </c>
      <c r="E445" s="28">
        <v>1</v>
      </c>
      <c r="F445" s="29">
        <v>2.25</v>
      </c>
      <c r="G445" s="33">
        <f>TRUNC(TRUNC(E445,8)*F445,2)</f>
        <v>2.25</v>
      </c>
    </row>
    <row r="446" spans="1:7" ht="15" customHeight="1">
      <c r="A446" s="30"/>
      <c r="B446" s="30"/>
      <c r="C446" s="30"/>
      <c r="D446" s="30"/>
      <c r="E446" s="85" t="s">
        <v>521</v>
      </c>
      <c r="F446" s="85"/>
      <c r="G446" s="34">
        <f>SUM(G445:G445)</f>
        <v>2.25</v>
      </c>
    </row>
    <row r="447" spans="1:7" ht="15" customHeight="1">
      <c r="A447" s="84" t="s">
        <v>524</v>
      </c>
      <c r="B447" s="84"/>
      <c r="C447" s="25" t="s">
        <v>3</v>
      </c>
      <c r="D447" s="25" t="s">
        <v>4</v>
      </c>
      <c r="E447" s="25" t="s">
        <v>508</v>
      </c>
      <c r="F447" s="25" t="s">
        <v>509</v>
      </c>
      <c r="G447" s="32" t="s">
        <v>510</v>
      </c>
    </row>
    <row r="448" spans="1:7" ht="21" customHeight="1">
      <c r="A448" s="26" t="s">
        <v>745</v>
      </c>
      <c r="B448" s="27" t="s">
        <v>719</v>
      </c>
      <c r="C448" s="26" t="s">
        <v>37</v>
      </c>
      <c r="D448" s="26" t="s">
        <v>527</v>
      </c>
      <c r="E448" s="28">
        <v>0.12653448</v>
      </c>
      <c r="F448" s="29">
        <v>24.33</v>
      </c>
      <c r="G448" s="33">
        <f>TRUNC(TRUNC(E448,8)*F448,2)</f>
        <v>3.07</v>
      </c>
    </row>
    <row r="449" spans="1:7" ht="15" customHeight="1">
      <c r="A449" s="26" t="s">
        <v>746</v>
      </c>
      <c r="B449" s="27" t="s">
        <v>721</v>
      </c>
      <c r="C449" s="26" t="s">
        <v>37</v>
      </c>
      <c r="D449" s="26" t="s">
        <v>527</v>
      </c>
      <c r="E449" s="28">
        <v>0.12653448</v>
      </c>
      <c r="F449" s="29">
        <v>28.84</v>
      </c>
      <c r="G449" s="33">
        <f>TRUNC(TRUNC(E449,8)*F449,2)</f>
        <v>3.64</v>
      </c>
    </row>
    <row r="450" spans="1:7" ht="18" customHeight="1">
      <c r="A450" s="30"/>
      <c r="B450" s="30"/>
      <c r="C450" s="30"/>
      <c r="D450" s="30"/>
      <c r="E450" s="85" t="s">
        <v>531</v>
      </c>
      <c r="F450" s="85"/>
      <c r="G450" s="34">
        <f>SUM(G448:G449)</f>
        <v>6.71</v>
      </c>
    </row>
    <row r="451" spans="1:7" ht="15" customHeight="1">
      <c r="A451" s="84" t="s">
        <v>599</v>
      </c>
      <c r="B451" s="84"/>
      <c r="C451" s="25" t="s">
        <v>3</v>
      </c>
      <c r="D451" s="25" t="s">
        <v>4</v>
      </c>
      <c r="E451" s="25" t="s">
        <v>508</v>
      </c>
      <c r="F451" s="25" t="s">
        <v>509</v>
      </c>
      <c r="G451" s="32" t="s">
        <v>510</v>
      </c>
    </row>
    <row r="452" spans="1:7" ht="16.5">
      <c r="A452" s="26" t="s">
        <v>773</v>
      </c>
      <c r="B452" s="27" t="s">
        <v>774</v>
      </c>
      <c r="C452" s="26" t="s">
        <v>37</v>
      </c>
      <c r="D452" s="26" t="s">
        <v>602</v>
      </c>
      <c r="E452" s="28">
        <v>6.9439000000000002E-4</v>
      </c>
      <c r="F452" s="29">
        <v>713.9</v>
      </c>
      <c r="G452" s="33">
        <f>TRUNC(TRUNC(E452,8)*F452,2)</f>
        <v>0.49</v>
      </c>
    </row>
    <row r="453" spans="1:7" ht="15" customHeight="1">
      <c r="A453" s="30"/>
      <c r="B453" s="30"/>
      <c r="C453" s="30"/>
      <c r="D453" s="30"/>
      <c r="E453" s="85" t="s">
        <v>603</v>
      </c>
      <c r="F453" s="85"/>
      <c r="G453" s="34">
        <f>SUM(G452:G452)</f>
        <v>0.49</v>
      </c>
    </row>
    <row r="454" spans="1:7" ht="15" customHeight="1">
      <c r="A454" s="30"/>
      <c r="B454" s="30"/>
      <c r="C454" s="30"/>
      <c r="D454" s="30"/>
      <c r="E454" s="86" t="s">
        <v>522</v>
      </c>
      <c r="F454" s="86"/>
      <c r="G454" s="35">
        <f>SUM(G446,G450,G453)</f>
        <v>9.4500000000000011</v>
      </c>
    </row>
    <row r="455" spans="1:7" ht="9.9499999999999993" customHeight="1">
      <c r="A455" s="30"/>
      <c r="B455" s="30"/>
      <c r="C455" s="30"/>
      <c r="D455" s="30"/>
      <c r="E455" s="87"/>
      <c r="F455" s="87"/>
      <c r="G455" s="87"/>
    </row>
    <row r="456" spans="1:7" ht="20.100000000000001" customHeight="1">
      <c r="A456" s="88" t="s">
        <v>775</v>
      </c>
      <c r="B456" s="88"/>
      <c r="C456" s="88"/>
      <c r="D456" s="88"/>
      <c r="E456" s="88"/>
      <c r="F456" s="88"/>
      <c r="G456" s="88"/>
    </row>
    <row r="457" spans="1:7" ht="15" customHeight="1">
      <c r="A457" s="84" t="s">
        <v>507</v>
      </c>
      <c r="B457" s="84"/>
      <c r="C457" s="25" t="s">
        <v>3</v>
      </c>
      <c r="D457" s="25" t="s">
        <v>4</v>
      </c>
      <c r="E457" s="25" t="s">
        <v>508</v>
      </c>
      <c r="F457" s="25" t="s">
        <v>509</v>
      </c>
      <c r="G457" s="32" t="s">
        <v>510</v>
      </c>
    </row>
    <row r="458" spans="1:7" ht="21" customHeight="1">
      <c r="A458" s="26" t="s">
        <v>776</v>
      </c>
      <c r="B458" s="27" t="s">
        <v>777</v>
      </c>
      <c r="C458" s="26" t="s">
        <v>37</v>
      </c>
      <c r="D458" s="26" t="s">
        <v>87</v>
      </c>
      <c r="E458" s="28">
        <v>1.1000000000000001</v>
      </c>
      <c r="F458" s="29">
        <v>7.2</v>
      </c>
      <c r="G458" s="33">
        <f>TRUNC(TRUNC(E458,8)*F458,2)</f>
        <v>7.92</v>
      </c>
    </row>
    <row r="459" spans="1:7" ht="15" customHeight="1">
      <c r="A459" s="30"/>
      <c r="B459" s="30"/>
      <c r="C459" s="30"/>
      <c r="D459" s="30"/>
      <c r="E459" s="85" t="s">
        <v>521</v>
      </c>
      <c r="F459" s="85"/>
      <c r="G459" s="34">
        <f>SUM(G458:G458)</f>
        <v>7.92</v>
      </c>
    </row>
    <row r="460" spans="1:7" ht="15" customHeight="1">
      <c r="A460" s="84" t="s">
        <v>524</v>
      </c>
      <c r="B460" s="84"/>
      <c r="C460" s="25" t="s">
        <v>3</v>
      </c>
      <c r="D460" s="25" t="s">
        <v>4</v>
      </c>
      <c r="E460" s="25" t="s">
        <v>508</v>
      </c>
      <c r="F460" s="25" t="s">
        <v>509</v>
      </c>
      <c r="G460" s="32" t="s">
        <v>510</v>
      </c>
    </row>
    <row r="461" spans="1:7" ht="21" customHeight="1">
      <c r="A461" s="26" t="s">
        <v>745</v>
      </c>
      <c r="B461" s="27" t="s">
        <v>719</v>
      </c>
      <c r="C461" s="26" t="s">
        <v>37</v>
      </c>
      <c r="D461" s="26" t="s">
        <v>527</v>
      </c>
      <c r="E461" s="28">
        <v>8.4843550000000004E-2</v>
      </c>
      <c r="F461" s="29">
        <v>24.33</v>
      </c>
      <c r="G461" s="33">
        <f>TRUNC(TRUNC(E461,8)*F461,2)</f>
        <v>2.06</v>
      </c>
    </row>
    <row r="462" spans="1:7" ht="15" customHeight="1">
      <c r="A462" s="26" t="s">
        <v>746</v>
      </c>
      <c r="B462" s="27" t="s">
        <v>721</v>
      </c>
      <c r="C462" s="26" t="s">
        <v>37</v>
      </c>
      <c r="D462" s="26" t="s">
        <v>527</v>
      </c>
      <c r="E462" s="28">
        <v>8.4843550000000004E-2</v>
      </c>
      <c r="F462" s="29">
        <v>28.84</v>
      </c>
      <c r="G462" s="33">
        <f>TRUNC(TRUNC(E462,8)*F462,2)</f>
        <v>2.44</v>
      </c>
    </row>
    <row r="463" spans="1:7" ht="18" customHeight="1">
      <c r="A463" s="30"/>
      <c r="B463" s="30"/>
      <c r="C463" s="30"/>
      <c r="D463" s="30"/>
      <c r="E463" s="85" t="s">
        <v>531</v>
      </c>
      <c r="F463" s="85"/>
      <c r="G463" s="34">
        <f>SUM(G461:G462)</f>
        <v>4.5</v>
      </c>
    </row>
    <row r="464" spans="1:7" ht="15" customHeight="1">
      <c r="A464" s="84" t="s">
        <v>599</v>
      </c>
      <c r="B464" s="84"/>
      <c r="C464" s="25" t="s">
        <v>3</v>
      </c>
      <c r="D464" s="25" t="s">
        <v>4</v>
      </c>
      <c r="E464" s="25" t="s">
        <v>508</v>
      </c>
      <c r="F464" s="25" t="s">
        <v>509</v>
      </c>
      <c r="G464" s="32" t="s">
        <v>510</v>
      </c>
    </row>
    <row r="465" spans="1:7" ht="33">
      <c r="A465" s="26" t="s">
        <v>768</v>
      </c>
      <c r="B465" s="27" t="s">
        <v>769</v>
      </c>
      <c r="C465" s="26" t="s">
        <v>37</v>
      </c>
      <c r="D465" s="26" t="s">
        <v>87</v>
      </c>
      <c r="E465" s="28">
        <v>0.80803382999999995</v>
      </c>
      <c r="F465" s="29">
        <v>10.16</v>
      </c>
      <c r="G465" s="33">
        <f>TRUNC(TRUNC(E465,8)*F465,2)</f>
        <v>8.1999999999999993</v>
      </c>
    </row>
    <row r="466" spans="1:7" ht="15" customHeight="1">
      <c r="A466" s="30"/>
      <c r="B466" s="30"/>
      <c r="C466" s="30"/>
      <c r="D466" s="30"/>
      <c r="E466" s="85" t="s">
        <v>603</v>
      </c>
      <c r="F466" s="85"/>
      <c r="G466" s="34">
        <f>SUM(G465:G465)</f>
        <v>8.1999999999999993</v>
      </c>
    </row>
    <row r="467" spans="1:7" ht="15" customHeight="1">
      <c r="A467" s="30"/>
      <c r="B467" s="30"/>
      <c r="C467" s="30"/>
      <c r="D467" s="30"/>
      <c r="E467" s="86" t="s">
        <v>522</v>
      </c>
      <c r="F467" s="86"/>
      <c r="G467" s="35">
        <f>SUM(G459,G463,G466)</f>
        <v>20.619999999999997</v>
      </c>
    </row>
    <row r="468" spans="1:7" ht="9.9499999999999993" customHeight="1">
      <c r="A468" s="30"/>
      <c r="B468" s="30"/>
      <c r="C468" s="30"/>
      <c r="D468" s="30"/>
      <c r="E468" s="87"/>
      <c r="F468" s="87"/>
      <c r="G468" s="87"/>
    </row>
    <row r="469" spans="1:7" ht="20.100000000000001" customHeight="1">
      <c r="A469" s="88" t="s">
        <v>778</v>
      </c>
      <c r="B469" s="88"/>
      <c r="C469" s="88"/>
      <c r="D469" s="88"/>
      <c r="E469" s="88"/>
      <c r="F469" s="88"/>
      <c r="G469" s="88"/>
    </row>
    <row r="470" spans="1:7" ht="15" customHeight="1">
      <c r="A470" s="84" t="s">
        <v>507</v>
      </c>
      <c r="B470" s="84"/>
      <c r="C470" s="25" t="s">
        <v>3</v>
      </c>
      <c r="D470" s="25" t="s">
        <v>4</v>
      </c>
      <c r="E470" s="25" t="s">
        <v>508</v>
      </c>
      <c r="F470" s="25" t="s">
        <v>509</v>
      </c>
      <c r="G470" s="32" t="s">
        <v>510</v>
      </c>
    </row>
    <row r="471" spans="1:7" ht="16.5">
      <c r="A471" s="26" t="s">
        <v>779</v>
      </c>
      <c r="B471" s="27" t="s">
        <v>780</v>
      </c>
      <c r="C471" s="26" t="s">
        <v>37</v>
      </c>
      <c r="D471" s="26" t="s">
        <v>20</v>
      </c>
      <c r="E471" s="28">
        <v>1</v>
      </c>
      <c r="F471" s="29">
        <v>5.82</v>
      </c>
      <c r="G471" s="33">
        <f>TRUNC(TRUNC(E471,8)*F471,2)</f>
        <v>5.82</v>
      </c>
    </row>
    <row r="472" spans="1:7" ht="15" customHeight="1">
      <c r="A472" s="30"/>
      <c r="B472" s="30"/>
      <c r="C472" s="30"/>
      <c r="D472" s="30"/>
      <c r="E472" s="85" t="s">
        <v>521</v>
      </c>
      <c r="F472" s="85"/>
      <c r="G472" s="34">
        <f>SUM(G471:G471)</f>
        <v>5.82</v>
      </c>
    </row>
    <row r="473" spans="1:7" ht="15" customHeight="1">
      <c r="A473" s="84" t="s">
        <v>524</v>
      </c>
      <c r="B473" s="84"/>
      <c r="C473" s="25" t="s">
        <v>3</v>
      </c>
      <c r="D473" s="25" t="s">
        <v>4</v>
      </c>
      <c r="E473" s="25" t="s">
        <v>508</v>
      </c>
      <c r="F473" s="25" t="s">
        <v>509</v>
      </c>
      <c r="G473" s="32" t="s">
        <v>510</v>
      </c>
    </row>
    <row r="474" spans="1:7" ht="21" customHeight="1">
      <c r="A474" s="26" t="s">
        <v>745</v>
      </c>
      <c r="B474" s="27" t="s">
        <v>719</v>
      </c>
      <c r="C474" s="26" t="s">
        <v>37</v>
      </c>
      <c r="D474" s="26" t="s">
        <v>527</v>
      </c>
      <c r="E474" s="28">
        <v>0.16841986</v>
      </c>
      <c r="F474" s="29">
        <v>24.33</v>
      </c>
      <c r="G474" s="33">
        <f>TRUNC(TRUNC(E474,8)*F474,2)</f>
        <v>4.09</v>
      </c>
    </row>
    <row r="475" spans="1:7" ht="15" customHeight="1">
      <c r="A475" s="26" t="s">
        <v>746</v>
      </c>
      <c r="B475" s="27" t="s">
        <v>721</v>
      </c>
      <c r="C475" s="26" t="s">
        <v>37</v>
      </c>
      <c r="D475" s="26" t="s">
        <v>527</v>
      </c>
      <c r="E475" s="28">
        <v>0.16883086999999999</v>
      </c>
      <c r="F475" s="29">
        <v>28.84</v>
      </c>
      <c r="G475" s="33">
        <f>TRUNC(TRUNC(E475,8)*F475,2)</f>
        <v>4.8600000000000003</v>
      </c>
    </row>
    <row r="476" spans="1:7" ht="18" customHeight="1">
      <c r="A476" s="30"/>
      <c r="B476" s="30"/>
      <c r="C476" s="30"/>
      <c r="D476" s="30"/>
      <c r="E476" s="85" t="s">
        <v>531</v>
      </c>
      <c r="F476" s="85"/>
      <c r="G476" s="34">
        <f>SUM(G474:G475)</f>
        <v>8.9499999999999993</v>
      </c>
    </row>
    <row r="477" spans="1:7" ht="15" customHeight="1">
      <c r="A477" s="30"/>
      <c r="B477" s="30"/>
      <c r="C477" s="30"/>
      <c r="D477" s="30"/>
      <c r="E477" s="86" t="s">
        <v>522</v>
      </c>
      <c r="F477" s="86"/>
      <c r="G477" s="35">
        <f>SUM(G472,G476)</f>
        <v>14.77</v>
      </c>
    </row>
    <row r="478" spans="1:7" ht="9.9499999999999993" customHeight="1">
      <c r="A478" s="30"/>
      <c r="B478" s="30"/>
      <c r="C478" s="30"/>
      <c r="D478" s="30"/>
      <c r="E478" s="87"/>
      <c r="F478" s="87"/>
      <c r="G478" s="87"/>
    </row>
    <row r="479" spans="1:7" ht="20.100000000000001" customHeight="1">
      <c r="A479" s="88" t="s">
        <v>781</v>
      </c>
      <c r="B479" s="88"/>
      <c r="C479" s="88"/>
      <c r="D479" s="88"/>
      <c r="E479" s="88"/>
      <c r="F479" s="88"/>
      <c r="G479" s="88"/>
    </row>
    <row r="480" spans="1:7" ht="15" customHeight="1">
      <c r="A480" s="84" t="s">
        <v>599</v>
      </c>
      <c r="B480" s="84"/>
      <c r="C480" s="25" t="s">
        <v>3</v>
      </c>
      <c r="D480" s="25" t="s">
        <v>4</v>
      </c>
      <c r="E480" s="25" t="s">
        <v>508</v>
      </c>
      <c r="F480" s="25" t="s">
        <v>509</v>
      </c>
      <c r="G480" s="32" t="s">
        <v>510</v>
      </c>
    </row>
    <row r="481" spans="1:7" ht="16.5">
      <c r="A481" s="26" t="s">
        <v>782</v>
      </c>
      <c r="B481" s="27" t="s">
        <v>783</v>
      </c>
      <c r="C481" s="26" t="s">
        <v>137</v>
      </c>
      <c r="D481" s="26" t="s">
        <v>256</v>
      </c>
      <c r="E481" s="28">
        <v>0.66243914999999998</v>
      </c>
      <c r="F481" s="29">
        <v>9.93</v>
      </c>
      <c r="G481" s="33">
        <f t="shared" ref="G481:G487" si="2">ROUND(ROUND(E481,8)*F481,2)</f>
        <v>6.58</v>
      </c>
    </row>
    <row r="482" spans="1:7" ht="16.5">
      <c r="A482" s="26" t="s">
        <v>784</v>
      </c>
      <c r="B482" s="27" t="s">
        <v>785</v>
      </c>
      <c r="C482" s="26" t="s">
        <v>137</v>
      </c>
      <c r="D482" s="26" t="s">
        <v>786</v>
      </c>
      <c r="E482" s="28">
        <v>0.55059877000000002</v>
      </c>
      <c r="F482" s="29">
        <v>95.43</v>
      </c>
      <c r="G482" s="33">
        <f t="shared" si="2"/>
        <v>52.54</v>
      </c>
    </row>
    <row r="483" spans="1:7">
      <c r="A483" s="26" t="s">
        <v>787</v>
      </c>
      <c r="B483" s="27" t="s">
        <v>788</v>
      </c>
      <c r="C483" s="26" t="s">
        <v>137</v>
      </c>
      <c r="D483" s="26" t="s">
        <v>786</v>
      </c>
      <c r="E483" s="28">
        <v>0.41294908000000002</v>
      </c>
      <c r="F483" s="29">
        <v>6.12</v>
      </c>
      <c r="G483" s="33">
        <f t="shared" si="2"/>
        <v>2.5299999999999998</v>
      </c>
    </row>
    <row r="484" spans="1:7">
      <c r="A484" s="26" t="s">
        <v>789</v>
      </c>
      <c r="B484" s="27" t="s">
        <v>790</v>
      </c>
      <c r="C484" s="26" t="s">
        <v>137</v>
      </c>
      <c r="D484" s="26" t="s">
        <v>739</v>
      </c>
      <c r="E484" s="28">
        <v>3.26918E-2</v>
      </c>
      <c r="F484" s="29">
        <v>481.95</v>
      </c>
      <c r="G484" s="33">
        <f t="shared" si="2"/>
        <v>15.76</v>
      </c>
    </row>
    <row r="485" spans="1:7">
      <c r="A485" s="26" t="s">
        <v>740</v>
      </c>
      <c r="B485" s="27" t="s">
        <v>741</v>
      </c>
      <c r="C485" s="26" t="s">
        <v>137</v>
      </c>
      <c r="D485" s="26" t="s">
        <v>739</v>
      </c>
      <c r="E485" s="28">
        <v>0.10753881999999999</v>
      </c>
      <c r="F485" s="29">
        <v>52.57</v>
      </c>
      <c r="G485" s="33">
        <f t="shared" si="2"/>
        <v>5.65</v>
      </c>
    </row>
    <row r="486" spans="1:7">
      <c r="A486" s="26" t="s">
        <v>791</v>
      </c>
      <c r="B486" s="27" t="s">
        <v>792</v>
      </c>
      <c r="C486" s="26" t="s">
        <v>137</v>
      </c>
      <c r="D486" s="26" t="s">
        <v>786</v>
      </c>
      <c r="E486" s="28">
        <v>0.26325504</v>
      </c>
      <c r="F486" s="29">
        <v>82.36</v>
      </c>
      <c r="G486" s="33">
        <f t="shared" si="2"/>
        <v>21.68</v>
      </c>
    </row>
    <row r="487" spans="1:7">
      <c r="A487" s="26" t="s">
        <v>793</v>
      </c>
      <c r="B487" s="27" t="s">
        <v>794</v>
      </c>
      <c r="C487" s="26" t="s">
        <v>137</v>
      </c>
      <c r="D487" s="26" t="s">
        <v>786</v>
      </c>
      <c r="E487" s="28">
        <v>0.41294908000000002</v>
      </c>
      <c r="F487" s="29">
        <v>34.79</v>
      </c>
      <c r="G487" s="33">
        <f t="shared" si="2"/>
        <v>14.37</v>
      </c>
    </row>
    <row r="488" spans="1:7" ht="15" customHeight="1">
      <c r="A488" s="30"/>
      <c r="B488" s="30"/>
      <c r="C488" s="30"/>
      <c r="D488" s="30"/>
      <c r="E488" s="85" t="s">
        <v>603</v>
      </c>
      <c r="F488" s="85"/>
      <c r="G488" s="34">
        <f>SUM(G481:G487)</f>
        <v>119.11000000000001</v>
      </c>
    </row>
    <row r="489" spans="1:7" ht="15" customHeight="1">
      <c r="A489" s="30"/>
      <c r="B489" s="30"/>
      <c r="C489" s="30"/>
      <c r="D489" s="30"/>
      <c r="E489" s="86" t="s">
        <v>522</v>
      </c>
      <c r="F489" s="86"/>
      <c r="G489" s="35">
        <f>SUM(G488)</f>
        <v>119.11000000000001</v>
      </c>
    </row>
    <row r="490" spans="1:7" ht="9.9499999999999993" customHeight="1">
      <c r="A490" s="30"/>
      <c r="B490" s="30"/>
      <c r="C490" s="30"/>
      <c r="D490" s="30"/>
      <c r="E490" s="87"/>
      <c r="F490" s="87"/>
      <c r="G490" s="87"/>
    </row>
    <row r="491" spans="1:7" ht="20.100000000000001" customHeight="1">
      <c r="A491" s="88" t="s">
        <v>795</v>
      </c>
      <c r="B491" s="88"/>
      <c r="C491" s="88"/>
      <c r="D491" s="88"/>
      <c r="E491" s="88"/>
      <c r="F491" s="88"/>
      <c r="G491" s="88"/>
    </row>
    <row r="492" spans="1:7" ht="15" customHeight="1">
      <c r="A492" s="84" t="s">
        <v>507</v>
      </c>
      <c r="B492" s="84"/>
      <c r="C492" s="25" t="s">
        <v>3</v>
      </c>
      <c r="D492" s="25" t="s">
        <v>4</v>
      </c>
      <c r="E492" s="25" t="s">
        <v>508</v>
      </c>
      <c r="F492" s="25" t="s">
        <v>509</v>
      </c>
      <c r="G492" s="32" t="s">
        <v>510</v>
      </c>
    </row>
    <row r="493" spans="1:7" ht="16.5">
      <c r="A493" s="26" t="s">
        <v>796</v>
      </c>
      <c r="B493" s="27" t="s">
        <v>797</v>
      </c>
      <c r="C493" s="26" t="s">
        <v>37</v>
      </c>
      <c r="D493" s="26" t="s">
        <v>87</v>
      </c>
      <c r="E493" s="28">
        <v>1.2434000000000001</v>
      </c>
      <c r="F493" s="29">
        <v>1.92</v>
      </c>
      <c r="G493" s="33">
        <f>TRUNC(TRUNC(E493,8)*F493,2)</f>
        <v>2.38</v>
      </c>
    </row>
    <row r="494" spans="1:7">
      <c r="A494" s="26" t="s">
        <v>798</v>
      </c>
      <c r="B494" s="27" t="s">
        <v>799</v>
      </c>
      <c r="C494" s="26" t="s">
        <v>37</v>
      </c>
      <c r="D494" s="26" t="s">
        <v>20</v>
      </c>
      <c r="E494" s="28">
        <v>9.4000000000000004E-3</v>
      </c>
      <c r="F494" s="29">
        <v>5.58</v>
      </c>
      <c r="G494" s="33">
        <f>TRUNC(TRUNC(E494,8)*F494,2)</f>
        <v>0.05</v>
      </c>
    </row>
    <row r="495" spans="1:7" ht="15" customHeight="1">
      <c r="A495" s="30"/>
      <c r="B495" s="30"/>
      <c r="C495" s="30"/>
      <c r="D495" s="30"/>
      <c r="E495" s="85" t="s">
        <v>521</v>
      </c>
      <c r="F495" s="85"/>
      <c r="G495" s="34">
        <f>SUM(G493:G494)</f>
        <v>2.4299999999999997</v>
      </c>
    </row>
    <row r="496" spans="1:7" ht="15" customHeight="1">
      <c r="A496" s="84" t="s">
        <v>524</v>
      </c>
      <c r="B496" s="84"/>
      <c r="C496" s="25" t="s">
        <v>3</v>
      </c>
      <c r="D496" s="25" t="s">
        <v>4</v>
      </c>
      <c r="E496" s="25" t="s">
        <v>508</v>
      </c>
      <c r="F496" s="25" t="s">
        <v>509</v>
      </c>
      <c r="G496" s="32" t="s">
        <v>510</v>
      </c>
    </row>
    <row r="497" spans="1:7">
      <c r="A497" s="26" t="s">
        <v>745</v>
      </c>
      <c r="B497" s="27" t="s">
        <v>719</v>
      </c>
      <c r="C497" s="26" t="s">
        <v>37</v>
      </c>
      <c r="D497" s="26" t="s">
        <v>527</v>
      </c>
      <c r="E497" s="28">
        <v>2.218939E-2</v>
      </c>
      <c r="F497" s="29">
        <v>24.33</v>
      </c>
      <c r="G497" s="33">
        <f>TRUNC(TRUNC(E497,8)*F497,2)</f>
        <v>0.53</v>
      </c>
    </row>
    <row r="498" spans="1:7">
      <c r="A498" s="26" t="s">
        <v>746</v>
      </c>
      <c r="B498" s="27" t="s">
        <v>721</v>
      </c>
      <c r="C498" s="26" t="s">
        <v>37</v>
      </c>
      <c r="D498" s="26" t="s">
        <v>527</v>
      </c>
      <c r="E498" s="28">
        <v>2.218939E-2</v>
      </c>
      <c r="F498" s="29">
        <v>28.84</v>
      </c>
      <c r="G498" s="33">
        <f>TRUNC(TRUNC(E498,8)*F498,2)</f>
        <v>0.63</v>
      </c>
    </row>
    <row r="499" spans="1:7" ht="18" customHeight="1">
      <c r="A499" s="30"/>
      <c r="B499" s="30"/>
      <c r="C499" s="30"/>
      <c r="D499" s="30"/>
      <c r="E499" s="85" t="s">
        <v>531</v>
      </c>
      <c r="F499" s="85"/>
      <c r="G499" s="34">
        <f>SUM(G497:G498)</f>
        <v>1.1600000000000001</v>
      </c>
    </row>
    <row r="500" spans="1:7" ht="15" customHeight="1">
      <c r="A500" s="30"/>
      <c r="B500" s="30"/>
      <c r="C500" s="30"/>
      <c r="D500" s="30"/>
      <c r="E500" s="86" t="s">
        <v>522</v>
      </c>
      <c r="F500" s="86"/>
      <c r="G500" s="35">
        <f>SUM(G495,G499)</f>
        <v>3.59</v>
      </c>
    </row>
    <row r="501" spans="1:7" ht="9.9499999999999993" customHeight="1">
      <c r="A501" s="30"/>
      <c r="B501" s="30"/>
      <c r="C501" s="30"/>
      <c r="D501" s="30"/>
      <c r="E501" s="87"/>
      <c r="F501" s="87"/>
      <c r="G501" s="87"/>
    </row>
    <row r="502" spans="1:7" ht="20.100000000000001" customHeight="1">
      <c r="A502" s="88" t="s">
        <v>800</v>
      </c>
      <c r="B502" s="88"/>
      <c r="C502" s="88"/>
      <c r="D502" s="88"/>
      <c r="E502" s="88"/>
      <c r="F502" s="88"/>
      <c r="G502" s="88"/>
    </row>
    <row r="503" spans="1:7" ht="15" customHeight="1">
      <c r="A503" s="84" t="s">
        <v>507</v>
      </c>
      <c r="B503" s="84"/>
      <c r="C503" s="25" t="s">
        <v>3</v>
      </c>
      <c r="D503" s="25" t="s">
        <v>4</v>
      </c>
      <c r="E503" s="25" t="s">
        <v>508</v>
      </c>
      <c r="F503" s="25" t="s">
        <v>509</v>
      </c>
      <c r="G503" s="32" t="s">
        <v>510</v>
      </c>
    </row>
    <row r="504" spans="1:7" ht="16.5">
      <c r="A504" s="26" t="s">
        <v>801</v>
      </c>
      <c r="B504" s="27" t="s">
        <v>802</v>
      </c>
      <c r="C504" s="26" t="s">
        <v>37</v>
      </c>
      <c r="D504" s="26" t="s">
        <v>87</v>
      </c>
      <c r="E504" s="28">
        <v>1.2434000000000001</v>
      </c>
      <c r="F504" s="29">
        <v>3.18</v>
      </c>
      <c r="G504" s="33">
        <f>TRUNC(TRUNC(E504,8)*F504,2)</f>
        <v>3.95</v>
      </c>
    </row>
    <row r="505" spans="1:7">
      <c r="A505" s="26" t="s">
        <v>798</v>
      </c>
      <c r="B505" s="27" t="s">
        <v>799</v>
      </c>
      <c r="C505" s="26" t="s">
        <v>37</v>
      </c>
      <c r="D505" s="26" t="s">
        <v>20</v>
      </c>
      <c r="E505" s="28">
        <v>9.4000000000000004E-3</v>
      </c>
      <c r="F505" s="29">
        <v>5.58</v>
      </c>
      <c r="G505" s="33">
        <f>TRUNC(TRUNC(E505,8)*F505,2)</f>
        <v>0.05</v>
      </c>
    </row>
    <row r="506" spans="1:7" ht="15" customHeight="1">
      <c r="A506" s="30"/>
      <c r="B506" s="30"/>
      <c r="C506" s="30"/>
      <c r="D506" s="30"/>
      <c r="E506" s="85" t="s">
        <v>521</v>
      </c>
      <c r="F506" s="85"/>
      <c r="G506" s="34">
        <f>SUM(G504:G505)</f>
        <v>4</v>
      </c>
    </row>
    <row r="507" spans="1:7" ht="15" customHeight="1">
      <c r="A507" s="84" t="s">
        <v>524</v>
      </c>
      <c r="B507" s="84"/>
      <c r="C507" s="25" t="s">
        <v>3</v>
      </c>
      <c r="D507" s="25" t="s">
        <v>4</v>
      </c>
      <c r="E507" s="25" t="s">
        <v>508</v>
      </c>
      <c r="F507" s="25" t="s">
        <v>509</v>
      </c>
      <c r="G507" s="32" t="s">
        <v>510</v>
      </c>
    </row>
    <row r="508" spans="1:7">
      <c r="A508" s="26" t="s">
        <v>745</v>
      </c>
      <c r="B508" s="27" t="s">
        <v>719</v>
      </c>
      <c r="C508" s="26" t="s">
        <v>37</v>
      </c>
      <c r="D508" s="26" t="s">
        <v>527</v>
      </c>
      <c r="E508" s="28">
        <v>2.9579080000000001E-2</v>
      </c>
      <c r="F508" s="29">
        <v>24.33</v>
      </c>
      <c r="G508" s="33">
        <f>TRUNC(TRUNC(E508,8)*F508,2)</f>
        <v>0.71</v>
      </c>
    </row>
    <row r="509" spans="1:7">
      <c r="A509" s="26" t="s">
        <v>746</v>
      </c>
      <c r="B509" s="27" t="s">
        <v>721</v>
      </c>
      <c r="C509" s="26" t="s">
        <v>37</v>
      </c>
      <c r="D509" s="26" t="s">
        <v>527</v>
      </c>
      <c r="E509" s="28">
        <v>2.999009E-2</v>
      </c>
      <c r="F509" s="29">
        <v>28.84</v>
      </c>
      <c r="G509" s="33">
        <f>TRUNC(TRUNC(E509,8)*F509,2)</f>
        <v>0.86</v>
      </c>
    </row>
    <row r="510" spans="1:7" ht="18" customHeight="1">
      <c r="A510" s="30"/>
      <c r="B510" s="30"/>
      <c r="C510" s="30"/>
      <c r="D510" s="30"/>
      <c r="E510" s="85" t="s">
        <v>531</v>
      </c>
      <c r="F510" s="85"/>
      <c r="G510" s="34">
        <f>SUM(G508:G509)</f>
        <v>1.5699999999999998</v>
      </c>
    </row>
    <row r="511" spans="1:7" ht="15" customHeight="1">
      <c r="A511" s="30"/>
      <c r="B511" s="30"/>
      <c r="C511" s="30"/>
      <c r="D511" s="30"/>
      <c r="E511" s="86" t="s">
        <v>522</v>
      </c>
      <c r="F511" s="86"/>
      <c r="G511" s="35">
        <f>SUM(G506,G510)</f>
        <v>5.57</v>
      </c>
    </row>
    <row r="512" spans="1:7" ht="9.9499999999999993" customHeight="1">
      <c r="A512" s="30"/>
      <c r="B512" s="30"/>
      <c r="C512" s="30"/>
      <c r="D512" s="30"/>
      <c r="E512" s="87"/>
      <c r="F512" s="87"/>
      <c r="G512" s="87"/>
    </row>
    <row r="513" spans="1:7" ht="20.100000000000001" customHeight="1">
      <c r="A513" s="88" t="s">
        <v>803</v>
      </c>
      <c r="B513" s="88"/>
      <c r="C513" s="88"/>
      <c r="D513" s="88"/>
      <c r="E513" s="88"/>
      <c r="F513" s="88"/>
      <c r="G513" s="88"/>
    </row>
    <row r="514" spans="1:7" ht="15" customHeight="1">
      <c r="A514" s="84" t="s">
        <v>507</v>
      </c>
      <c r="B514" s="84"/>
      <c r="C514" s="25" t="s">
        <v>3</v>
      </c>
      <c r="D514" s="25" t="s">
        <v>4</v>
      </c>
      <c r="E514" s="25" t="s">
        <v>508</v>
      </c>
      <c r="F514" s="25" t="s">
        <v>509</v>
      </c>
      <c r="G514" s="32" t="s">
        <v>510</v>
      </c>
    </row>
    <row r="515" spans="1:7" ht="24.75">
      <c r="A515" s="26" t="s">
        <v>804</v>
      </c>
      <c r="B515" s="27" t="s">
        <v>805</v>
      </c>
      <c r="C515" s="26" t="s">
        <v>37</v>
      </c>
      <c r="D515" s="26" t="s">
        <v>87</v>
      </c>
      <c r="E515" s="28">
        <v>1.2434000000000001</v>
      </c>
      <c r="F515" s="29">
        <v>13.28</v>
      </c>
      <c r="G515" s="33">
        <f>TRUNC(TRUNC(E515,8)*F515,2)</f>
        <v>16.510000000000002</v>
      </c>
    </row>
    <row r="516" spans="1:7">
      <c r="A516" s="26" t="s">
        <v>798</v>
      </c>
      <c r="B516" s="27" t="s">
        <v>799</v>
      </c>
      <c r="C516" s="26" t="s">
        <v>37</v>
      </c>
      <c r="D516" s="26" t="s">
        <v>20</v>
      </c>
      <c r="E516" s="28">
        <v>9.4000000000000004E-3</v>
      </c>
      <c r="F516" s="29">
        <v>5.58</v>
      </c>
      <c r="G516" s="33">
        <f>TRUNC(TRUNC(E516,8)*F516,2)</f>
        <v>0.05</v>
      </c>
    </row>
    <row r="517" spans="1:7" ht="15" customHeight="1">
      <c r="A517" s="30"/>
      <c r="B517" s="30"/>
      <c r="C517" s="30"/>
      <c r="D517" s="30"/>
      <c r="E517" s="85" t="s">
        <v>521</v>
      </c>
      <c r="F517" s="85"/>
      <c r="G517" s="34">
        <f>SUM(G515:G516)</f>
        <v>16.560000000000002</v>
      </c>
    </row>
    <row r="518" spans="1:7" ht="15" customHeight="1">
      <c r="A518" s="84" t="s">
        <v>524</v>
      </c>
      <c r="B518" s="84"/>
      <c r="C518" s="25" t="s">
        <v>3</v>
      </c>
      <c r="D518" s="25" t="s">
        <v>4</v>
      </c>
      <c r="E518" s="25" t="s">
        <v>508</v>
      </c>
      <c r="F518" s="25" t="s">
        <v>509</v>
      </c>
      <c r="G518" s="32" t="s">
        <v>510</v>
      </c>
    </row>
    <row r="519" spans="1:7">
      <c r="A519" s="26" t="s">
        <v>745</v>
      </c>
      <c r="B519" s="27" t="s">
        <v>719</v>
      </c>
      <c r="C519" s="26" t="s">
        <v>37</v>
      </c>
      <c r="D519" s="26" t="s">
        <v>527</v>
      </c>
      <c r="E519" s="28">
        <v>8.6556129999999995E-2</v>
      </c>
      <c r="F519" s="29">
        <v>24.33</v>
      </c>
      <c r="G519" s="33">
        <f>TRUNC(TRUNC(E519,8)*F519,2)</f>
        <v>2.1</v>
      </c>
    </row>
    <row r="520" spans="1:7">
      <c r="A520" s="26" t="s">
        <v>746</v>
      </c>
      <c r="B520" s="27" t="s">
        <v>721</v>
      </c>
      <c r="C520" s="26" t="s">
        <v>37</v>
      </c>
      <c r="D520" s="26" t="s">
        <v>527</v>
      </c>
      <c r="E520" s="28">
        <v>8.6684670000000005E-2</v>
      </c>
      <c r="F520" s="29">
        <v>28.84</v>
      </c>
      <c r="G520" s="33">
        <f>TRUNC(TRUNC(E520,8)*F520,2)</f>
        <v>2.4900000000000002</v>
      </c>
    </row>
    <row r="521" spans="1:7" ht="18" customHeight="1">
      <c r="A521" s="30"/>
      <c r="B521" s="30"/>
      <c r="C521" s="30"/>
      <c r="D521" s="30"/>
      <c r="E521" s="85" t="s">
        <v>531</v>
      </c>
      <c r="F521" s="85"/>
      <c r="G521" s="34">
        <f>SUM(G519:G520)</f>
        <v>4.59</v>
      </c>
    </row>
    <row r="522" spans="1:7" ht="15" customHeight="1">
      <c r="A522" s="30"/>
      <c r="B522" s="30"/>
      <c r="C522" s="30"/>
      <c r="D522" s="30"/>
      <c r="E522" s="86" t="s">
        <v>522</v>
      </c>
      <c r="F522" s="86"/>
      <c r="G522" s="35">
        <f>SUM(G517,G521)</f>
        <v>21.150000000000002</v>
      </c>
    </row>
    <row r="523" spans="1:7" ht="9.9499999999999993" customHeight="1">
      <c r="A523" s="30"/>
      <c r="B523" s="30"/>
      <c r="C523" s="30"/>
      <c r="D523" s="30"/>
      <c r="E523" s="87"/>
      <c r="F523" s="87"/>
      <c r="G523" s="87"/>
    </row>
    <row r="524" spans="1:7" ht="20.100000000000001" customHeight="1">
      <c r="A524" s="88" t="s">
        <v>806</v>
      </c>
      <c r="B524" s="88"/>
      <c r="C524" s="88"/>
      <c r="D524" s="88"/>
      <c r="E524" s="88"/>
      <c r="F524" s="88"/>
      <c r="G524" s="88"/>
    </row>
    <row r="525" spans="1:7" ht="15" customHeight="1">
      <c r="A525" s="84" t="s">
        <v>507</v>
      </c>
      <c r="B525" s="84"/>
      <c r="C525" s="25" t="s">
        <v>3</v>
      </c>
      <c r="D525" s="25" t="s">
        <v>4</v>
      </c>
      <c r="E525" s="25" t="s">
        <v>508</v>
      </c>
      <c r="F525" s="25" t="s">
        <v>509</v>
      </c>
      <c r="G525" s="32" t="s">
        <v>510</v>
      </c>
    </row>
    <row r="526" spans="1:7" ht="24.75">
      <c r="A526" s="26" t="s">
        <v>807</v>
      </c>
      <c r="B526" s="27" t="s">
        <v>808</v>
      </c>
      <c r="C526" s="26" t="s">
        <v>37</v>
      </c>
      <c r="D526" s="26" t="s">
        <v>87</v>
      </c>
      <c r="E526" s="28">
        <v>1.0401</v>
      </c>
      <c r="F526" s="29">
        <v>20.6</v>
      </c>
      <c r="G526" s="33">
        <f>TRUNC(TRUNC(E526,8)*F526,2)</f>
        <v>21.42</v>
      </c>
    </row>
    <row r="527" spans="1:7" ht="15" customHeight="1">
      <c r="A527" s="30"/>
      <c r="B527" s="30"/>
      <c r="C527" s="30"/>
      <c r="D527" s="30"/>
      <c r="E527" s="85" t="s">
        <v>521</v>
      </c>
      <c r="F527" s="85"/>
      <c r="G527" s="34">
        <f>SUM(G526:G526)</f>
        <v>21.42</v>
      </c>
    </row>
    <row r="528" spans="1:7" ht="15" customHeight="1">
      <c r="A528" s="84" t="s">
        <v>524</v>
      </c>
      <c r="B528" s="84"/>
      <c r="C528" s="25" t="s">
        <v>3</v>
      </c>
      <c r="D528" s="25" t="s">
        <v>4</v>
      </c>
      <c r="E528" s="25" t="s">
        <v>508</v>
      </c>
      <c r="F528" s="25" t="s">
        <v>509</v>
      </c>
      <c r="G528" s="32" t="s">
        <v>510</v>
      </c>
    </row>
    <row r="529" spans="1:7">
      <c r="A529" s="26" t="s">
        <v>746</v>
      </c>
      <c r="B529" s="27" t="s">
        <v>721</v>
      </c>
      <c r="C529" s="26" t="s">
        <v>37</v>
      </c>
      <c r="D529" s="26" t="s">
        <v>527</v>
      </c>
      <c r="E529" s="28">
        <v>2.20382E-3</v>
      </c>
      <c r="F529" s="29">
        <v>28.84</v>
      </c>
      <c r="G529" s="33">
        <f>TRUNC(TRUNC(E529,8)*F529,2)</f>
        <v>0.06</v>
      </c>
    </row>
    <row r="530" spans="1:7" ht="18" customHeight="1">
      <c r="A530" s="30"/>
      <c r="B530" s="30"/>
      <c r="C530" s="30"/>
      <c r="D530" s="30"/>
      <c r="E530" s="85" t="s">
        <v>531</v>
      </c>
      <c r="F530" s="85"/>
      <c r="G530" s="34">
        <f>SUM(G529:G529)</f>
        <v>0.06</v>
      </c>
    </row>
    <row r="531" spans="1:7" ht="15" customHeight="1">
      <c r="A531" s="30"/>
      <c r="B531" s="30"/>
      <c r="C531" s="30"/>
      <c r="D531" s="30"/>
      <c r="E531" s="86" t="s">
        <v>522</v>
      </c>
      <c r="F531" s="86"/>
      <c r="G531" s="35">
        <f>SUM(G527,G530)</f>
        <v>21.48</v>
      </c>
    </row>
    <row r="532" spans="1:7" ht="9.9499999999999993" customHeight="1">
      <c r="A532" s="30"/>
      <c r="B532" s="30"/>
      <c r="C532" s="30"/>
      <c r="D532" s="30"/>
      <c r="E532" s="87"/>
      <c r="F532" s="87"/>
      <c r="G532" s="87"/>
    </row>
    <row r="533" spans="1:7" ht="20.100000000000001" customHeight="1">
      <c r="A533" s="88" t="s">
        <v>809</v>
      </c>
      <c r="B533" s="88"/>
      <c r="C533" s="88"/>
      <c r="D533" s="88"/>
      <c r="E533" s="88"/>
      <c r="F533" s="88"/>
      <c r="G533" s="88"/>
    </row>
    <row r="534" spans="1:7" ht="15" customHeight="1">
      <c r="A534" s="84" t="s">
        <v>599</v>
      </c>
      <c r="B534" s="84"/>
      <c r="C534" s="25" t="s">
        <v>3</v>
      </c>
      <c r="D534" s="25" t="s">
        <v>4</v>
      </c>
      <c r="E534" s="25" t="s">
        <v>508</v>
      </c>
      <c r="F534" s="25" t="s">
        <v>509</v>
      </c>
      <c r="G534" s="32" t="s">
        <v>510</v>
      </c>
    </row>
    <row r="535" spans="1:7" ht="16.5">
      <c r="A535" s="26" t="s">
        <v>810</v>
      </c>
      <c r="B535" s="27" t="s">
        <v>811</v>
      </c>
      <c r="C535" s="26" t="s">
        <v>37</v>
      </c>
      <c r="D535" s="26" t="s">
        <v>20</v>
      </c>
      <c r="E535" s="28">
        <v>0.83934275000000003</v>
      </c>
      <c r="F535" s="29">
        <v>10.02</v>
      </c>
      <c r="G535" s="33">
        <f>TRUNC(TRUNC(E535,8)*F535,2)</f>
        <v>8.41</v>
      </c>
    </row>
    <row r="536" spans="1:7" ht="16.5">
      <c r="A536" s="26" t="s">
        <v>812</v>
      </c>
      <c r="B536" s="27" t="s">
        <v>813</v>
      </c>
      <c r="C536" s="26" t="s">
        <v>37</v>
      </c>
      <c r="D536" s="26" t="s">
        <v>20</v>
      </c>
      <c r="E536" s="28">
        <v>0.83934275000000003</v>
      </c>
      <c r="F536" s="29">
        <v>33.799999999999997</v>
      </c>
      <c r="G536" s="33">
        <f>TRUNC(TRUNC(E536,8)*F536,2)</f>
        <v>28.36</v>
      </c>
    </row>
    <row r="537" spans="1:7" ht="15" customHeight="1">
      <c r="A537" s="30"/>
      <c r="B537" s="30"/>
      <c r="C537" s="30"/>
      <c r="D537" s="30"/>
      <c r="E537" s="85" t="s">
        <v>603</v>
      </c>
      <c r="F537" s="85"/>
      <c r="G537" s="34">
        <f>SUM(G535:G536)</f>
        <v>36.769999999999996</v>
      </c>
    </row>
    <row r="538" spans="1:7" ht="15" customHeight="1">
      <c r="A538" s="30"/>
      <c r="B538" s="30"/>
      <c r="C538" s="30"/>
      <c r="D538" s="30"/>
      <c r="E538" s="86" t="s">
        <v>522</v>
      </c>
      <c r="F538" s="86"/>
      <c r="G538" s="35">
        <f>SUM(G537)</f>
        <v>36.769999999999996</v>
      </c>
    </row>
    <row r="539" spans="1:7" ht="9.9499999999999993" customHeight="1">
      <c r="A539" s="30"/>
      <c r="B539" s="30"/>
      <c r="C539" s="30"/>
      <c r="D539" s="30"/>
      <c r="E539" s="87"/>
      <c r="F539" s="87"/>
      <c r="G539" s="87"/>
    </row>
    <row r="540" spans="1:7" ht="20.100000000000001" customHeight="1">
      <c r="A540" s="88" t="s">
        <v>814</v>
      </c>
      <c r="B540" s="88"/>
      <c r="C540" s="88"/>
      <c r="D540" s="88"/>
      <c r="E540" s="88"/>
      <c r="F540" s="88"/>
      <c r="G540" s="88"/>
    </row>
    <row r="541" spans="1:7" ht="15" customHeight="1">
      <c r="A541" s="84" t="s">
        <v>599</v>
      </c>
      <c r="B541" s="84"/>
      <c r="C541" s="25" t="s">
        <v>3</v>
      </c>
      <c r="D541" s="25" t="s">
        <v>4</v>
      </c>
      <c r="E541" s="25" t="s">
        <v>508</v>
      </c>
      <c r="F541" s="25" t="s">
        <v>509</v>
      </c>
      <c r="G541" s="32" t="s">
        <v>510</v>
      </c>
    </row>
    <row r="542" spans="1:7" ht="16.5">
      <c r="A542" s="26" t="s">
        <v>810</v>
      </c>
      <c r="B542" s="27" t="s">
        <v>811</v>
      </c>
      <c r="C542" s="26" t="s">
        <v>37</v>
      </c>
      <c r="D542" s="26" t="s">
        <v>20</v>
      </c>
      <c r="E542" s="28">
        <v>0.80881323000000005</v>
      </c>
      <c r="F542" s="29">
        <v>10.02</v>
      </c>
      <c r="G542" s="33">
        <f>TRUNC(TRUNC(E542,8)*F542,2)</f>
        <v>8.1</v>
      </c>
    </row>
    <row r="543" spans="1:7" ht="16.5">
      <c r="A543" s="26" t="s">
        <v>815</v>
      </c>
      <c r="B543" s="27" t="s">
        <v>816</v>
      </c>
      <c r="C543" s="26" t="s">
        <v>37</v>
      </c>
      <c r="D543" s="26" t="s">
        <v>20</v>
      </c>
      <c r="E543" s="28">
        <v>0.80881323000000005</v>
      </c>
      <c r="F543" s="29">
        <v>32.869999999999997</v>
      </c>
      <c r="G543" s="33">
        <f>TRUNC(TRUNC(E543,8)*F543,2)</f>
        <v>26.58</v>
      </c>
    </row>
    <row r="544" spans="1:7" ht="15" customHeight="1">
      <c r="A544" s="30"/>
      <c r="B544" s="30"/>
      <c r="C544" s="30"/>
      <c r="D544" s="30"/>
      <c r="E544" s="85" t="s">
        <v>603</v>
      </c>
      <c r="F544" s="85"/>
      <c r="G544" s="34">
        <f>SUM(G542:G543)</f>
        <v>34.68</v>
      </c>
    </row>
    <row r="545" spans="1:7" ht="15" customHeight="1">
      <c r="A545" s="30"/>
      <c r="B545" s="30"/>
      <c r="C545" s="30"/>
      <c r="D545" s="30"/>
      <c r="E545" s="86" t="s">
        <v>522</v>
      </c>
      <c r="F545" s="86"/>
      <c r="G545" s="35">
        <f>SUM(G544)</f>
        <v>34.68</v>
      </c>
    </row>
    <row r="546" spans="1:7" ht="9.9499999999999993" customHeight="1">
      <c r="A546" s="30"/>
      <c r="B546" s="30"/>
      <c r="C546" s="30"/>
      <c r="D546" s="30"/>
      <c r="E546" s="87"/>
      <c r="F546" s="87"/>
      <c r="G546" s="87"/>
    </row>
    <row r="547" spans="1:7" ht="20.100000000000001" customHeight="1">
      <c r="A547" s="88" t="s">
        <v>817</v>
      </c>
      <c r="B547" s="88"/>
      <c r="C547" s="88"/>
      <c r="D547" s="88"/>
      <c r="E547" s="88"/>
      <c r="F547" s="88"/>
      <c r="G547" s="88"/>
    </row>
    <row r="548" spans="1:7" ht="15" customHeight="1">
      <c r="A548" s="84" t="s">
        <v>599</v>
      </c>
      <c r="B548" s="84"/>
      <c r="C548" s="25" t="s">
        <v>3</v>
      </c>
      <c r="D548" s="25" t="s">
        <v>4</v>
      </c>
      <c r="E548" s="25" t="s">
        <v>508</v>
      </c>
      <c r="F548" s="25" t="s">
        <v>509</v>
      </c>
      <c r="G548" s="32" t="s">
        <v>510</v>
      </c>
    </row>
    <row r="549" spans="1:7" ht="16.5">
      <c r="A549" s="26" t="s">
        <v>818</v>
      </c>
      <c r="B549" s="27" t="s">
        <v>819</v>
      </c>
      <c r="C549" s="26" t="s">
        <v>37</v>
      </c>
      <c r="D549" s="26" t="s">
        <v>20</v>
      </c>
      <c r="E549" s="28">
        <v>0.83813985999999996</v>
      </c>
      <c r="F549" s="29">
        <v>45.46</v>
      </c>
      <c r="G549" s="33">
        <f>TRUNC(TRUNC(E549,8)*F549,2)</f>
        <v>38.1</v>
      </c>
    </row>
    <row r="550" spans="1:7" ht="16.5">
      <c r="A550" s="26" t="s">
        <v>810</v>
      </c>
      <c r="B550" s="27" t="s">
        <v>811</v>
      </c>
      <c r="C550" s="26" t="s">
        <v>37</v>
      </c>
      <c r="D550" s="26" t="s">
        <v>20</v>
      </c>
      <c r="E550" s="28">
        <v>0.83813985999999996</v>
      </c>
      <c r="F550" s="29">
        <v>10.02</v>
      </c>
      <c r="G550" s="33">
        <f>TRUNC(TRUNC(E550,8)*F550,2)</f>
        <v>8.39</v>
      </c>
    </row>
    <row r="551" spans="1:7" ht="15" customHeight="1">
      <c r="A551" s="30"/>
      <c r="B551" s="30"/>
      <c r="C551" s="30"/>
      <c r="D551" s="30"/>
      <c r="E551" s="85" t="s">
        <v>603</v>
      </c>
      <c r="F551" s="85"/>
      <c r="G551" s="34">
        <f>SUM(G549:G550)</f>
        <v>46.49</v>
      </c>
    </row>
    <row r="552" spans="1:7" ht="15" customHeight="1">
      <c r="A552" s="30"/>
      <c r="B552" s="30"/>
      <c r="C552" s="30"/>
      <c r="D552" s="30"/>
      <c r="E552" s="86" t="s">
        <v>522</v>
      </c>
      <c r="F552" s="86"/>
      <c r="G552" s="35">
        <f>SUM(G551)</f>
        <v>46.49</v>
      </c>
    </row>
    <row r="553" spans="1:7" ht="9.9499999999999993" customHeight="1">
      <c r="A553" s="30"/>
      <c r="B553" s="30"/>
      <c r="C553" s="30"/>
      <c r="D553" s="30"/>
      <c r="E553" s="87"/>
      <c r="F553" s="87"/>
      <c r="G553" s="87"/>
    </row>
    <row r="554" spans="1:7" ht="20.100000000000001" customHeight="1">
      <c r="A554" s="88" t="s">
        <v>820</v>
      </c>
      <c r="B554" s="88"/>
      <c r="C554" s="88"/>
      <c r="D554" s="88"/>
      <c r="E554" s="88"/>
      <c r="F554" s="88"/>
      <c r="G554" s="88"/>
    </row>
    <row r="555" spans="1:7" ht="15" customHeight="1">
      <c r="A555" s="84" t="s">
        <v>507</v>
      </c>
      <c r="B555" s="84"/>
      <c r="C555" s="25" t="s">
        <v>3</v>
      </c>
      <c r="D555" s="25" t="s">
        <v>4</v>
      </c>
      <c r="E555" s="25" t="s">
        <v>508</v>
      </c>
      <c r="F555" s="25" t="s">
        <v>509</v>
      </c>
      <c r="G555" s="32" t="s">
        <v>510</v>
      </c>
    </row>
    <row r="556" spans="1:7" ht="15" customHeight="1">
      <c r="A556" s="26" t="s">
        <v>821</v>
      </c>
      <c r="B556" s="27" t="s">
        <v>822</v>
      </c>
      <c r="C556" s="26" t="s">
        <v>15</v>
      </c>
      <c r="D556" s="26" t="s">
        <v>133</v>
      </c>
      <c r="E556" s="28">
        <v>1</v>
      </c>
      <c r="F556" s="29">
        <v>226.7</v>
      </c>
      <c r="G556" s="33">
        <f>TRUNC(TRUNC(E556,8)*F556,2)</f>
        <v>226.7</v>
      </c>
    </row>
    <row r="557" spans="1:7" ht="15" customHeight="1">
      <c r="A557" s="30"/>
      <c r="B557" s="30"/>
      <c r="C557" s="30"/>
      <c r="D557" s="30"/>
      <c r="E557" s="85" t="s">
        <v>521</v>
      </c>
      <c r="F557" s="85"/>
      <c r="G557" s="34">
        <f>SUM(G556:G556)</f>
        <v>226.7</v>
      </c>
    </row>
    <row r="558" spans="1:7" ht="15" customHeight="1">
      <c r="A558" s="84" t="s">
        <v>524</v>
      </c>
      <c r="B558" s="84"/>
      <c r="C558" s="25" t="s">
        <v>3</v>
      </c>
      <c r="D558" s="25" t="s">
        <v>4</v>
      </c>
      <c r="E558" s="25" t="s">
        <v>508</v>
      </c>
      <c r="F558" s="25" t="s">
        <v>509</v>
      </c>
      <c r="G558" s="32" t="s">
        <v>510</v>
      </c>
    </row>
    <row r="559" spans="1:7">
      <c r="A559" s="26" t="s">
        <v>718</v>
      </c>
      <c r="B559" s="27" t="s">
        <v>719</v>
      </c>
      <c r="C559" s="26" t="s">
        <v>15</v>
      </c>
      <c r="D559" s="26" t="s">
        <v>542</v>
      </c>
      <c r="E559" s="28">
        <v>0.75846488999999995</v>
      </c>
      <c r="F559" s="29">
        <v>25.26</v>
      </c>
      <c r="G559" s="33">
        <f>TRUNC(TRUNC(E559,8)*F559,2)</f>
        <v>19.149999999999999</v>
      </c>
    </row>
    <row r="560" spans="1:7">
      <c r="A560" s="26" t="s">
        <v>720</v>
      </c>
      <c r="B560" s="27" t="s">
        <v>721</v>
      </c>
      <c r="C560" s="26" t="s">
        <v>15</v>
      </c>
      <c r="D560" s="26" t="s">
        <v>542</v>
      </c>
      <c r="E560" s="28">
        <v>0.75868884000000003</v>
      </c>
      <c r="F560" s="29">
        <v>31.13</v>
      </c>
      <c r="G560" s="33">
        <f>TRUNC(TRUNC(E560,8)*F560,2)</f>
        <v>23.61</v>
      </c>
    </row>
    <row r="561" spans="1:7" ht="18" customHeight="1">
      <c r="A561" s="30"/>
      <c r="B561" s="30"/>
      <c r="C561" s="30"/>
      <c r="D561" s="30"/>
      <c r="E561" s="85" t="s">
        <v>531</v>
      </c>
      <c r="F561" s="85"/>
      <c r="G561" s="34">
        <f>SUM(G559:G560)</f>
        <v>42.76</v>
      </c>
    </row>
    <row r="562" spans="1:7" ht="15" customHeight="1">
      <c r="A562" s="30"/>
      <c r="B562" s="30"/>
      <c r="C562" s="30"/>
      <c r="D562" s="30"/>
      <c r="E562" s="86" t="s">
        <v>522</v>
      </c>
      <c r="F562" s="86"/>
      <c r="G562" s="35">
        <f>SUM(G557,G561)</f>
        <v>269.45999999999998</v>
      </c>
    </row>
    <row r="563" spans="1:7" ht="9.9499999999999993" customHeight="1">
      <c r="A563" s="30"/>
      <c r="B563" s="30"/>
      <c r="C563" s="30"/>
      <c r="D563" s="30"/>
      <c r="E563" s="87"/>
      <c r="F563" s="87"/>
      <c r="G563" s="87"/>
    </row>
    <row r="564" spans="1:7" ht="20.100000000000001" customHeight="1">
      <c r="A564" s="88" t="s">
        <v>823</v>
      </c>
      <c r="B564" s="88"/>
      <c r="C564" s="88"/>
      <c r="D564" s="88"/>
      <c r="E564" s="88"/>
      <c r="F564" s="88"/>
      <c r="G564" s="88"/>
    </row>
    <row r="565" spans="1:7" ht="15" customHeight="1">
      <c r="A565" s="84" t="s">
        <v>507</v>
      </c>
      <c r="B565" s="84"/>
      <c r="C565" s="25" t="s">
        <v>3</v>
      </c>
      <c r="D565" s="25" t="s">
        <v>4</v>
      </c>
      <c r="E565" s="25" t="s">
        <v>508</v>
      </c>
      <c r="F565" s="25" t="s">
        <v>509</v>
      </c>
      <c r="G565" s="32" t="s">
        <v>510</v>
      </c>
    </row>
    <row r="566" spans="1:7" ht="16.5">
      <c r="A566" s="26" t="s">
        <v>824</v>
      </c>
      <c r="B566" s="27" t="s">
        <v>200</v>
      </c>
      <c r="C566" s="26" t="s">
        <v>201</v>
      </c>
      <c r="D566" s="26" t="s">
        <v>20</v>
      </c>
      <c r="E566" s="28">
        <v>1</v>
      </c>
      <c r="F566" s="31">
        <v>181.74</v>
      </c>
      <c r="G566" s="36">
        <f>ROUND(ROUND(E566,8)*F566,4)</f>
        <v>181.74</v>
      </c>
    </row>
    <row r="567" spans="1:7" ht="15" customHeight="1">
      <c r="A567" s="30"/>
      <c r="B567" s="30"/>
      <c r="C567" s="30"/>
      <c r="D567" s="30"/>
      <c r="E567" s="85" t="s">
        <v>521</v>
      </c>
      <c r="F567" s="85"/>
      <c r="G567" s="37">
        <f>SUM(G566:G566)</f>
        <v>181.74</v>
      </c>
    </row>
    <row r="568" spans="1:7" ht="15" customHeight="1">
      <c r="A568" s="84" t="s">
        <v>731</v>
      </c>
      <c r="B568" s="84"/>
      <c r="C568" s="25" t="s">
        <v>3</v>
      </c>
      <c r="D568" s="25" t="s">
        <v>4</v>
      </c>
      <c r="E568" s="25" t="s">
        <v>508</v>
      </c>
      <c r="F568" s="25" t="s">
        <v>509</v>
      </c>
      <c r="G568" s="32" t="s">
        <v>510</v>
      </c>
    </row>
    <row r="569" spans="1:7" ht="15" customHeight="1">
      <c r="A569" s="26" t="s">
        <v>825</v>
      </c>
      <c r="B569" s="27" t="s">
        <v>826</v>
      </c>
      <c r="C569" s="26" t="s">
        <v>201</v>
      </c>
      <c r="D569" s="26" t="s">
        <v>527</v>
      </c>
      <c r="E569" s="28">
        <v>0.37932592999999998</v>
      </c>
      <c r="F569" s="31">
        <v>26.85</v>
      </c>
      <c r="G569" s="36">
        <f>ROUND(ROUND(E569,8)*F569,4)</f>
        <v>10.184900000000001</v>
      </c>
    </row>
    <row r="570" spans="1:7" ht="15" customHeight="1">
      <c r="A570" s="26" t="s">
        <v>827</v>
      </c>
      <c r="B570" s="27" t="s">
        <v>828</v>
      </c>
      <c r="C570" s="26" t="s">
        <v>201</v>
      </c>
      <c r="D570" s="26" t="s">
        <v>527</v>
      </c>
      <c r="E570" s="28">
        <v>0.37896250999999997</v>
      </c>
      <c r="F570" s="31">
        <v>20.260000000000002</v>
      </c>
      <c r="G570" s="36">
        <f>ROUND(ROUND(E570,8)*F570,4)</f>
        <v>7.6778000000000004</v>
      </c>
    </row>
    <row r="571" spans="1:7" ht="15" customHeight="1">
      <c r="A571" s="30"/>
      <c r="B571" s="30"/>
      <c r="C571" s="30"/>
      <c r="D571" s="30"/>
      <c r="E571" s="85" t="s">
        <v>736</v>
      </c>
      <c r="F571" s="85"/>
      <c r="G571" s="37">
        <f>SUM(G569:G570)</f>
        <v>17.8627</v>
      </c>
    </row>
    <row r="572" spans="1:7" ht="15" customHeight="1">
      <c r="A572" s="30"/>
      <c r="B572" s="30"/>
      <c r="C572" s="30"/>
      <c r="D572" s="30"/>
      <c r="E572" s="86" t="s">
        <v>522</v>
      </c>
      <c r="F572" s="86"/>
      <c r="G572" s="35">
        <f>SUM(G567,G571)</f>
        <v>199.6027</v>
      </c>
    </row>
    <row r="573" spans="1:7" ht="9.9499999999999993" customHeight="1">
      <c r="A573" s="30"/>
      <c r="B573" s="30"/>
      <c r="C573" s="30"/>
      <c r="D573" s="30"/>
      <c r="E573" s="87"/>
      <c r="F573" s="87"/>
      <c r="G573" s="87"/>
    </row>
    <row r="574" spans="1:7" ht="20.100000000000001" customHeight="1">
      <c r="A574" s="88" t="s">
        <v>829</v>
      </c>
      <c r="B574" s="88"/>
      <c r="C574" s="88"/>
      <c r="D574" s="88"/>
      <c r="E574" s="88"/>
      <c r="F574" s="88"/>
      <c r="G574" s="88"/>
    </row>
    <row r="575" spans="1:7" ht="15" customHeight="1">
      <c r="A575" s="84" t="s">
        <v>507</v>
      </c>
      <c r="B575" s="84"/>
      <c r="C575" s="25" t="s">
        <v>3</v>
      </c>
      <c r="D575" s="25" t="s">
        <v>4</v>
      </c>
      <c r="E575" s="25" t="s">
        <v>508</v>
      </c>
      <c r="F575" s="25" t="s">
        <v>509</v>
      </c>
      <c r="G575" s="32" t="s">
        <v>510</v>
      </c>
    </row>
    <row r="576" spans="1:7">
      <c r="A576" s="26" t="s">
        <v>830</v>
      </c>
      <c r="B576" s="27" t="s">
        <v>831</v>
      </c>
      <c r="C576" s="26" t="s">
        <v>37</v>
      </c>
      <c r="D576" s="26" t="s">
        <v>20</v>
      </c>
      <c r="E576" s="28">
        <v>1</v>
      </c>
      <c r="F576" s="29">
        <v>6.86</v>
      </c>
      <c r="G576" s="33">
        <f>TRUNC(TRUNC(E576,8)*F576,2)</f>
        <v>6.86</v>
      </c>
    </row>
    <row r="577" spans="1:7" ht="16.5">
      <c r="A577" s="26" t="s">
        <v>832</v>
      </c>
      <c r="B577" s="27" t="s">
        <v>833</v>
      </c>
      <c r="C577" s="26" t="s">
        <v>37</v>
      </c>
      <c r="D577" s="26" t="s">
        <v>20</v>
      </c>
      <c r="E577" s="28">
        <v>1</v>
      </c>
      <c r="F577" s="29">
        <v>4.97</v>
      </c>
      <c r="G577" s="33">
        <f>TRUNC(TRUNC(E577,8)*F577,2)</f>
        <v>4.97</v>
      </c>
    </row>
    <row r="578" spans="1:7" ht="15" customHeight="1">
      <c r="A578" s="30"/>
      <c r="B578" s="30"/>
      <c r="C578" s="30"/>
      <c r="D578" s="30"/>
      <c r="E578" s="85" t="s">
        <v>521</v>
      </c>
      <c r="F578" s="85"/>
      <c r="G578" s="34">
        <f>SUM(G576:G577)</f>
        <v>11.83</v>
      </c>
    </row>
    <row r="579" spans="1:7" ht="15" customHeight="1">
      <c r="A579" s="84" t="s">
        <v>524</v>
      </c>
      <c r="B579" s="84"/>
      <c r="C579" s="25" t="s">
        <v>3</v>
      </c>
      <c r="D579" s="25" t="s">
        <v>4</v>
      </c>
      <c r="E579" s="25" t="s">
        <v>508</v>
      </c>
      <c r="F579" s="25" t="s">
        <v>509</v>
      </c>
      <c r="G579" s="32" t="s">
        <v>510</v>
      </c>
    </row>
    <row r="580" spans="1:7">
      <c r="A580" s="26" t="s">
        <v>745</v>
      </c>
      <c r="B580" s="27" t="s">
        <v>719</v>
      </c>
      <c r="C580" s="26" t="s">
        <v>37</v>
      </c>
      <c r="D580" s="26" t="s">
        <v>527</v>
      </c>
      <c r="E580" s="28">
        <v>0.16925298</v>
      </c>
      <c r="F580" s="29">
        <v>24.33</v>
      </c>
      <c r="G580" s="33">
        <f>TRUNC(TRUNC(E580,8)*F580,2)</f>
        <v>4.1100000000000003</v>
      </c>
    </row>
    <row r="581" spans="1:7">
      <c r="A581" s="26" t="s">
        <v>746</v>
      </c>
      <c r="B581" s="27" t="s">
        <v>721</v>
      </c>
      <c r="C581" s="26" t="s">
        <v>37</v>
      </c>
      <c r="D581" s="26" t="s">
        <v>527</v>
      </c>
      <c r="E581" s="28">
        <v>0.40625267999999998</v>
      </c>
      <c r="F581" s="29">
        <v>28.84</v>
      </c>
      <c r="G581" s="33">
        <f>TRUNC(TRUNC(E581,8)*F581,2)</f>
        <v>11.71</v>
      </c>
    </row>
    <row r="582" spans="1:7" ht="18" customHeight="1">
      <c r="A582" s="30"/>
      <c r="B582" s="30"/>
      <c r="C582" s="30"/>
      <c r="D582" s="30"/>
      <c r="E582" s="85" t="s">
        <v>531</v>
      </c>
      <c r="F582" s="85"/>
      <c r="G582" s="34">
        <f>SUM(G580:G581)</f>
        <v>15.82</v>
      </c>
    </row>
    <row r="583" spans="1:7" ht="15" customHeight="1">
      <c r="A583" s="30"/>
      <c r="B583" s="30"/>
      <c r="C583" s="30"/>
      <c r="D583" s="30"/>
      <c r="E583" s="86" t="s">
        <v>522</v>
      </c>
      <c r="F583" s="86"/>
      <c r="G583" s="35">
        <f>SUM(G578,G582)</f>
        <v>27.65</v>
      </c>
    </row>
    <row r="584" spans="1:7" ht="9.9499999999999993" customHeight="1">
      <c r="A584" s="30"/>
      <c r="B584" s="30"/>
      <c r="C584" s="30"/>
      <c r="D584" s="30"/>
      <c r="E584" s="87"/>
      <c r="F584" s="87"/>
      <c r="G584" s="87"/>
    </row>
    <row r="585" spans="1:7" ht="20.100000000000001" customHeight="1">
      <c r="A585" s="88" t="s">
        <v>834</v>
      </c>
      <c r="B585" s="88"/>
      <c r="C585" s="88"/>
      <c r="D585" s="88"/>
      <c r="E585" s="88"/>
      <c r="F585" s="88"/>
      <c r="G585" s="88"/>
    </row>
    <row r="586" spans="1:7" ht="15" customHeight="1">
      <c r="A586" s="84" t="s">
        <v>507</v>
      </c>
      <c r="B586" s="84"/>
      <c r="C586" s="25" t="s">
        <v>3</v>
      </c>
      <c r="D586" s="25" t="s">
        <v>4</v>
      </c>
      <c r="E586" s="25" t="s">
        <v>508</v>
      </c>
      <c r="F586" s="25" t="s">
        <v>509</v>
      </c>
      <c r="G586" s="32" t="s">
        <v>510</v>
      </c>
    </row>
    <row r="587" spans="1:7" ht="16.5">
      <c r="A587" s="26" t="s">
        <v>771</v>
      </c>
      <c r="B587" s="27" t="s">
        <v>772</v>
      </c>
      <c r="C587" s="26" t="s">
        <v>37</v>
      </c>
      <c r="D587" s="26" t="s">
        <v>20</v>
      </c>
      <c r="E587" s="28">
        <v>1</v>
      </c>
      <c r="F587" s="29">
        <v>2.25</v>
      </c>
      <c r="G587" s="33">
        <f>TRUNC(TRUNC(E587,8)*F587,2)</f>
        <v>2.25</v>
      </c>
    </row>
    <row r="588" spans="1:7" ht="15" customHeight="1">
      <c r="A588" s="30"/>
      <c r="B588" s="30"/>
      <c r="C588" s="30"/>
      <c r="D588" s="30"/>
      <c r="E588" s="85" t="s">
        <v>521</v>
      </c>
      <c r="F588" s="85"/>
      <c r="G588" s="34">
        <f>SUM(G587:G587)</f>
        <v>2.25</v>
      </c>
    </row>
    <row r="589" spans="1:7" ht="15" customHeight="1">
      <c r="A589" s="84" t="s">
        <v>524</v>
      </c>
      <c r="B589" s="84"/>
      <c r="C589" s="25" t="s">
        <v>3</v>
      </c>
      <c r="D589" s="25" t="s">
        <v>4</v>
      </c>
      <c r="E589" s="25" t="s">
        <v>508</v>
      </c>
      <c r="F589" s="25" t="s">
        <v>509</v>
      </c>
      <c r="G589" s="32" t="s">
        <v>510</v>
      </c>
    </row>
    <row r="590" spans="1:7">
      <c r="A590" s="26" t="s">
        <v>745</v>
      </c>
      <c r="B590" s="27" t="s">
        <v>719</v>
      </c>
      <c r="C590" s="26" t="s">
        <v>37</v>
      </c>
      <c r="D590" s="26" t="s">
        <v>527</v>
      </c>
      <c r="E590" s="28">
        <v>0.12653448</v>
      </c>
      <c r="F590" s="29">
        <v>24.33</v>
      </c>
      <c r="G590" s="33">
        <f>TRUNC(TRUNC(E590,8)*F590,2)</f>
        <v>3.07</v>
      </c>
    </row>
    <row r="591" spans="1:7">
      <c r="A591" s="26" t="s">
        <v>746</v>
      </c>
      <c r="B591" s="27" t="s">
        <v>721</v>
      </c>
      <c r="C591" s="26" t="s">
        <v>37</v>
      </c>
      <c r="D591" s="26" t="s">
        <v>527</v>
      </c>
      <c r="E591" s="28">
        <v>0.12653448</v>
      </c>
      <c r="F591" s="29">
        <v>28.84</v>
      </c>
      <c r="G591" s="33">
        <f>TRUNC(TRUNC(E591,8)*F591,2)</f>
        <v>3.64</v>
      </c>
    </row>
    <row r="592" spans="1:7" ht="18" customHeight="1">
      <c r="A592" s="30"/>
      <c r="B592" s="30"/>
      <c r="C592" s="30"/>
      <c r="D592" s="30"/>
      <c r="E592" s="85" t="s">
        <v>531</v>
      </c>
      <c r="F592" s="85"/>
      <c r="G592" s="34">
        <f>SUM(G590:G591)</f>
        <v>6.71</v>
      </c>
    </row>
    <row r="593" spans="1:7" ht="15" customHeight="1">
      <c r="A593" s="84" t="s">
        <v>599</v>
      </c>
      <c r="B593" s="84"/>
      <c r="C593" s="25" t="s">
        <v>3</v>
      </c>
      <c r="D593" s="25" t="s">
        <v>4</v>
      </c>
      <c r="E593" s="25" t="s">
        <v>508</v>
      </c>
      <c r="F593" s="25" t="s">
        <v>509</v>
      </c>
      <c r="G593" s="32" t="s">
        <v>510</v>
      </c>
    </row>
    <row r="594" spans="1:7" ht="16.5">
      <c r="A594" s="26" t="s">
        <v>773</v>
      </c>
      <c r="B594" s="27" t="s">
        <v>774</v>
      </c>
      <c r="C594" s="26" t="s">
        <v>37</v>
      </c>
      <c r="D594" s="26" t="s">
        <v>602</v>
      </c>
      <c r="E594" s="28">
        <v>6.9439000000000002E-4</v>
      </c>
      <c r="F594" s="29">
        <v>713.9</v>
      </c>
      <c r="G594" s="33">
        <f>TRUNC(TRUNC(E594,8)*F594,2)</f>
        <v>0.49</v>
      </c>
    </row>
    <row r="595" spans="1:7" ht="15" customHeight="1">
      <c r="A595" s="30"/>
      <c r="B595" s="30"/>
      <c r="C595" s="30"/>
      <c r="D595" s="30"/>
      <c r="E595" s="85" t="s">
        <v>603</v>
      </c>
      <c r="F595" s="85"/>
      <c r="G595" s="34">
        <f>SUM(G594:G594)</f>
        <v>0.49</v>
      </c>
    </row>
    <row r="596" spans="1:7" ht="15" customHeight="1">
      <c r="A596" s="30"/>
      <c r="B596" s="30"/>
      <c r="C596" s="30"/>
      <c r="D596" s="30"/>
      <c r="E596" s="86" t="s">
        <v>522</v>
      </c>
      <c r="F596" s="86"/>
      <c r="G596" s="35">
        <f>SUM(G588,G592,G595)</f>
        <v>9.4500000000000011</v>
      </c>
    </row>
    <row r="597" spans="1:7" ht="9.9499999999999993" customHeight="1">
      <c r="A597" s="30"/>
      <c r="B597" s="30"/>
      <c r="C597" s="30"/>
      <c r="D597" s="30"/>
      <c r="E597" s="87"/>
      <c r="F597" s="87"/>
      <c r="G597" s="87"/>
    </row>
    <row r="598" spans="1:7" ht="20.100000000000001" customHeight="1">
      <c r="A598" s="88" t="s">
        <v>835</v>
      </c>
      <c r="B598" s="88"/>
      <c r="C598" s="88"/>
      <c r="D598" s="88"/>
      <c r="E598" s="88"/>
      <c r="F598" s="88"/>
      <c r="G598" s="88"/>
    </row>
    <row r="599" spans="1:7" ht="15" customHeight="1">
      <c r="A599" s="84" t="s">
        <v>507</v>
      </c>
      <c r="B599" s="84"/>
      <c r="C599" s="25" t="s">
        <v>3</v>
      </c>
      <c r="D599" s="25" t="s">
        <v>4</v>
      </c>
      <c r="E599" s="25" t="s">
        <v>508</v>
      </c>
      <c r="F599" s="25" t="s">
        <v>509</v>
      </c>
      <c r="G599" s="32" t="s">
        <v>510</v>
      </c>
    </row>
    <row r="600" spans="1:7" ht="21" customHeight="1">
      <c r="A600" s="26" t="s">
        <v>771</v>
      </c>
      <c r="B600" s="27" t="s">
        <v>772</v>
      </c>
      <c r="C600" s="26" t="s">
        <v>37</v>
      </c>
      <c r="D600" s="26" t="s">
        <v>20</v>
      </c>
      <c r="E600" s="28">
        <v>1</v>
      </c>
      <c r="F600" s="29">
        <v>2.25</v>
      </c>
      <c r="G600" s="33">
        <f>TRUNC(TRUNC(E600,8)*F600,2)</f>
        <v>2.25</v>
      </c>
    </row>
    <row r="601" spans="1:7" ht="15" customHeight="1">
      <c r="A601" s="30"/>
      <c r="B601" s="30"/>
      <c r="C601" s="30"/>
      <c r="D601" s="30"/>
      <c r="E601" s="85" t="s">
        <v>521</v>
      </c>
      <c r="F601" s="85"/>
      <c r="G601" s="34">
        <f>SUM(G600:G600)</f>
        <v>2.25</v>
      </c>
    </row>
    <row r="602" spans="1:7" ht="15" customHeight="1">
      <c r="A602" s="84" t="s">
        <v>524</v>
      </c>
      <c r="B602" s="84"/>
      <c r="C602" s="25" t="s">
        <v>3</v>
      </c>
      <c r="D602" s="25" t="s">
        <v>4</v>
      </c>
      <c r="E602" s="25" t="s">
        <v>508</v>
      </c>
      <c r="F602" s="25" t="s">
        <v>509</v>
      </c>
      <c r="G602" s="32" t="s">
        <v>510</v>
      </c>
    </row>
    <row r="603" spans="1:7" ht="21" customHeight="1">
      <c r="A603" s="26" t="s">
        <v>745</v>
      </c>
      <c r="B603" s="27" t="s">
        <v>719</v>
      </c>
      <c r="C603" s="26" t="s">
        <v>37</v>
      </c>
      <c r="D603" s="26" t="s">
        <v>527</v>
      </c>
      <c r="E603" s="28">
        <v>0.41921879000000001</v>
      </c>
      <c r="F603" s="29">
        <v>24.33</v>
      </c>
      <c r="G603" s="33">
        <f>TRUNC(TRUNC(E603,8)*F603,2)</f>
        <v>10.19</v>
      </c>
    </row>
    <row r="604" spans="1:7" ht="15" customHeight="1">
      <c r="A604" s="26" t="s">
        <v>746</v>
      </c>
      <c r="B604" s="27" t="s">
        <v>721</v>
      </c>
      <c r="C604" s="26" t="s">
        <v>37</v>
      </c>
      <c r="D604" s="26" t="s">
        <v>527</v>
      </c>
      <c r="E604" s="28">
        <v>0.41921879000000001</v>
      </c>
      <c r="F604" s="29">
        <v>28.84</v>
      </c>
      <c r="G604" s="33">
        <f>TRUNC(TRUNC(E604,8)*F604,2)</f>
        <v>12.09</v>
      </c>
    </row>
    <row r="605" spans="1:7" ht="18" customHeight="1">
      <c r="A605" s="30"/>
      <c r="B605" s="30"/>
      <c r="C605" s="30"/>
      <c r="D605" s="30"/>
      <c r="E605" s="85" t="s">
        <v>531</v>
      </c>
      <c r="F605" s="85"/>
      <c r="G605" s="34">
        <f>SUM(G603:G604)</f>
        <v>22.28</v>
      </c>
    </row>
    <row r="606" spans="1:7" ht="15" customHeight="1">
      <c r="A606" s="84" t="s">
        <v>599</v>
      </c>
      <c r="B606" s="84"/>
      <c r="C606" s="25" t="s">
        <v>3</v>
      </c>
      <c r="D606" s="25" t="s">
        <v>4</v>
      </c>
      <c r="E606" s="25" t="s">
        <v>508</v>
      </c>
      <c r="F606" s="25" t="s">
        <v>509</v>
      </c>
      <c r="G606" s="32" t="s">
        <v>510</v>
      </c>
    </row>
    <row r="607" spans="1:7" ht="21" customHeight="1">
      <c r="A607" s="26" t="s">
        <v>773</v>
      </c>
      <c r="B607" s="27" t="s">
        <v>774</v>
      </c>
      <c r="C607" s="26" t="s">
        <v>37</v>
      </c>
      <c r="D607" s="26" t="s">
        <v>602</v>
      </c>
      <c r="E607" s="28">
        <v>6.8599000000000004E-4</v>
      </c>
      <c r="F607" s="29">
        <v>713.9</v>
      </c>
      <c r="G607" s="33">
        <f>TRUNC(TRUNC(E607,8)*F607,2)</f>
        <v>0.48</v>
      </c>
    </row>
    <row r="608" spans="1:7" ht="15" customHeight="1">
      <c r="A608" s="30"/>
      <c r="B608" s="30"/>
      <c r="C608" s="30"/>
      <c r="D608" s="30"/>
      <c r="E608" s="85" t="s">
        <v>603</v>
      </c>
      <c r="F608" s="85"/>
      <c r="G608" s="34">
        <f>SUM(G607:G607)</f>
        <v>0.48</v>
      </c>
    </row>
    <row r="609" spans="1:7" ht="15" customHeight="1">
      <c r="A609" s="30"/>
      <c r="B609" s="30"/>
      <c r="C609" s="30"/>
      <c r="D609" s="30"/>
      <c r="E609" s="86" t="s">
        <v>522</v>
      </c>
      <c r="F609" s="86"/>
      <c r="G609" s="35">
        <f>SUM(G601,G605,G608)</f>
        <v>25.01</v>
      </c>
    </row>
    <row r="610" spans="1:7" ht="9.9499999999999993" customHeight="1">
      <c r="A610" s="30"/>
      <c r="B610" s="30"/>
      <c r="C610" s="30"/>
      <c r="D610" s="30"/>
      <c r="E610" s="87"/>
      <c r="F610" s="87"/>
      <c r="G610" s="87"/>
    </row>
    <row r="611" spans="1:7" ht="20.100000000000001" customHeight="1">
      <c r="A611" s="88" t="s">
        <v>836</v>
      </c>
      <c r="B611" s="88"/>
      <c r="C611" s="88"/>
      <c r="D611" s="88"/>
      <c r="E611" s="88"/>
      <c r="F611" s="88"/>
      <c r="G611" s="88"/>
    </row>
    <row r="612" spans="1:7" ht="15" customHeight="1">
      <c r="A612" s="84" t="s">
        <v>507</v>
      </c>
      <c r="B612" s="84"/>
      <c r="C612" s="25" t="s">
        <v>3</v>
      </c>
      <c r="D612" s="25" t="s">
        <v>4</v>
      </c>
      <c r="E612" s="25" t="s">
        <v>508</v>
      </c>
      <c r="F612" s="25" t="s">
        <v>509</v>
      </c>
      <c r="G612" s="32" t="s">
        <v>510</v>
      </c>
    </row>
    <row r="613" spans="1:7" ht="21" customHeight="1">
      <c r="A613" s="26" t="s">
        <v>837</v>
      </c>
      <c r="B613" s="27" t="s">
        <v>838</v>
      </c>
      <c r="C613" s="26" t="s">
        <v>37</v>
      </c>
      <c r="D613" s="26" t="s">
        <v>20</v>
      </c>
      <c r="E613" s="28">
        <v>1</v>
      </c>
      <c r="F613" s="29">
        <v>26.1</v>
      </c>
      <c r="G613" s="33">
        <f>TRUNC(TRUNC(E613,8)*F613,2)</f>
        <v>26.1</v>
      </c>
    </row>
    <row r="614" spans="1:7" ht="15" customHeight="1">
      <c r="A614" s="30"/>
      <c r="B614" s="30"/>
      <c r="C614" s="30"/>
      <c r="D614" s="30"/>
      <c r="E614" s="85" t="s">
        <v>521</v>
      </c>
      <c r="F614" s="85"/>
      <c r="G614" s="34">
        <f>SUM(G613:G613)</f>
        <v>26.1</v>
      </c>
    </row>
    <row r="615" spans="1:7" ht="15" customHeight="1">
      <c r="A615" s="84" t="s">
        <v>524</v>
      </c>
      <c r="B615" s="84"/>
      <c r="C615" s="25" t="s">
        <v>3</v>
      </c>
      <c r="D615" s="25" t="s">
        <v>4</v>
      </c>
      <c r="E615" s="25" t="s">
        <v>508</v>
      </c>
      <c r="F615" s="25" t="s">
        <v>509</v>
      </c>
      <c r="G615" s="32" t="s">
        <v>510</v>
      </c>
    </row>
    <row r="616" spans="1:7" ht="21" customHeight="1">
      <c r="A616" s="26" t="s">
        <v>745</v>
      </c>
      <c r="B616" s="27" t="s">
        <v>719</v>
      </c>
      <c r="C616" s="26" t="s">
        <v>37</v>
      </c>
      <c r="D616" s="26" t="s">
        <v>527</v>
      </c>
      <c r="E616" s="28">
        <v>0.15614517</v>
      </c>
      <c r="F616" s="29">
        <v>24.33</v>
      </c>
      <c r="G616" s="33">
        <f>TRUNC(TRUNC(E616,8)*F616,2)</f>
        <v>3.79</v>
      </c>
    </row>
    <row r="617" spans="1:7" ht="15" customHeight="1">
      <c r="A617" s="26" t="s">
        <v>746</v>
      </c>
      <c r="B617" s="27" t="s">
        <v>721</v>
      </c>
      <c r="C617" s="26" t="s">
        <v>37</v>
      </c>
      <c r="D617" s="26" t="s">
        <v>527</v>
      </c>
      <c r="E617" s="28">
        <v>0.15655617999999999</v>
      </c>
      <c r="F617" s="29">
        <v>28.84</v>
      </c>
      <c r="G617" s="33">
        <f>TRUNC(TRUNC(E617,8)*F617,2)</f>
        <v>4.51</v>
      </c>
    </row>
    <row r="618" spans="1:7" ht="18" customHeight="1">
      <c r="A618" s="30"/>
      <c r="B618" s="30"/>
      <c r="C618" s="30"/>
      <c r="D618" s="30"/>
      <c r="E618" s="85" t="s">
        <v>531</v>
      </c>
      <c r="F618" s="85"/>
      <c r="G618" s="34">
        <f>SUM(G616:G617)</f>
        <v>8.3000000000000007</v>
      </c>
    </row>
    <row r="619" spans="1:7" ht="15" customHeight="1">
      <c r="A619" s="30"/>
      <c r="B619" s="30"/>
      <c r="C619" s="30"/>
      <c r="D619" s="30"/>
      <c r="E619" s="86" t="s">
        <v>522</v>
      </c>
      <c r="F619" s="86"/>
      <c r="G619" s="35">
        <f>SUM(G614,G618)</f>
        <v>34.400000000000006</v>
      </c>
    </row>
    <row r="620" spans="1:7" ht="9.9499999999999993" customHeight="1">
      <c r="A620" s="30"/>
      <c r="B620" s="30"/>
      <c r="C620" s="30"/>
      <c r="D620" s="30"/>
      <c r="E620" s="87"/>
      <c r="F620" s="87"/>
      <c r="G620" s="87"/>
    </row>
    <row r="621" spans="1:7" ht="20.100000000000001" customHeight="1">
      <c r="A621" s="88" t="s">
        <v>839</v>
      </c>
      <c r="B621" s="88"/>
      <c r="C621" s="88"/>
      <c r="D621" s="88"/>
      <c r="E621" s="88"/>
      <c r="F621" s="88"/>
      <c r="G621" s="88"/>
    </row>
    <row r="622" spans="1:7" ht="15" customHeight="1">
      <c r="A622" s="84" t="s">
        <v>507</v>
      </c>
      <c r="B622" s="84"/>
      <c r="C622" s="25" t="s">
        <v>3</v>
      </c>
      <c r="D622" s="25" t="s">
        <v>4</v>
      </c>
      <c r="E622" s="25" t="s">
        <v>508</v>
      </c>
      <c r="F622" s="25" t="s">
        <v>509</v>
      </c>
      <c r="G622" s="32" t="s">
        <v>510</v>
      </c>
    </row>
    <row r="623" spans="1:7" ht="15" customHeight="1">
      <c r="A623" s="26" t="s">
        <v>840</v>
      </c>
      <c r="B623" s="27" t="s">
        <v>841</v>
      </c>
      <c r="C623" s="26" t="s">
        <v>15</v>
      </c>
      <c r="D623" s="26" t="s">
        <v>133</v>
      </c>
      <c r="E623" s="28">
        <v>1</v>
      </c>
      <c r="F623" s="29">
        <v>35.479999999999997</v>
      </c>
      <c r="G623" s="33">
        <f>TRUNC(TRUNC(E623,8)*F623,2)</f>
        <v>35.479999999999997</v>
      </c>
    </row>
    <row r="624" spans="1:7" ht="15" customHeight="1">
      <c r="A624" s="30"/>
      <c r="B624" s="30"/>
      <c r="C624" s="30"/>
      <c r="D624" s="30"/>
      <c r="E624" s="85" t="s">
        <v>521</v>
      </c>
      <c r="F624" s="85"/>
      <c r="G624" s="34">
        <f>SUM(G623:G623)</f>
        <v>35.479999999999997</v>
      </c>
    </row>
    <row r="625" spans="1:7" ht="15" customHeight="1">
      <c r="A625" s="84" t="s">
        <v>524</v>
      </c>
      <c r="B625" s="84"/>
      <c r="C625" s="25" t="s">
        <v>3</v>
      </c>
      <c r="D625" s="25" t="s">
        <v>4</v>
      </c>
      <c r="E625" s="25" t="s">
        <v>508</v>
      </c>
      <c r="F625" s="25" t="s">
        <v>509</v>
      </c>
      <c r="G625" s="32" t="s">
        <v>510</v>
      </c>
    </row>
    <row r="626" spans="1:7">
      <c r="A626" s="26" t="s">
        <v>718</v>
      </c>
      <c r="B626" s="27" t="s">
        <v>719</v>
      </c>
      <c r="C626" s="26" t="s">
        <v>15</v>
      </c>
      <c r="D626" s="26" t="s">
        <v>542</v>
      </c>
      <c r="E626" s="28">
        <v>0.53074489999999996</v>
      </c>
      <c r="F626" s="29">
        <v>25.26</v>
      </c>
      <c r="G626" s="33">
        <f>TRUNC(TRUNC(E626,8)*F626,2)</f>
        <v>13.4</v>
      </c>
    </row>
    <row r="627" spans="1:7">
      <c r="A627" s="26" t="s">
        <v>720</v>
      </c>
      <c r="B627" s="27" t="s">
        <v>721</v>
      </c>
      <c r="C627" s="26" t="s">
        <v>15</v>
      </c>
      <c r="D627" s="26" t="s">
        <v>542</v>
      </c>
      <c r="E627" s="28">
        <v>0.53114077999999998</v>
      </c>
      <c r="F627" s="29">
        <v>31.13</v>
      </c>
      <c r="G627" s="33">
        <f>TRUNC(TRUNC(E627,8)*F627,2)</f>
        <v>16.53</v>
      </c>
    </row>
    <row r="628" spans="1:7" ht="18" customHeight="1">
      <c r="A628" s="30"/>
      <c r="B628" s="30"/>
      <c r="C628" s="30"/>
      <c r="D628" s="30"/>
      <c r="E628" s="85" t="s">
        <v>531</v>
      </c>
      <c r="F628" s="85"/>
      <c r="G628" s="34">
        <f>SUM(G626:G627)</f>
        <v>29.93</v>
      </c>
    </row>
    <row r="629" spans="1:7" ht="15" customHeight="1">
      <c r="A629" s="30"/>
      <c r="B629" s="30"/>
      <c r="C629" s="30"/>
      <c r="D629" s="30"/>
      <c r="E629" s="86" t="s">
        <v>522</v>
      </c>
      <c r="F629" s="86"/>
      <c r="G629" s="35">
        <f>SUM(G624,G628)</f>
        <v>65.41</v>
      </c>
    </row>
    <row r="630" spans="1:7" ht="9.9499999999999993" customHeight="1">
      <c r="A630" s="30"/>
      <c r="B630" s="30"/>
      <c r="C630" s="30"/>
      <c r="D630" s="30"/>
      <c r="E630" s="87"/>
      <c r="F630" s="87"/>
      <c r="G630" s="87"/>
    </row>
    <row r="631" spans="1:7" ht="20.100000000000001" customHeight="1">
      <c r="A631" s="88" t="s">
        <v>842</v>
      </c>
      <c r="B631" s="88"/>
      <c r="C631" s="88"/>
      <c r="D631" s="88"/>
      <c r="E631" s="88"/>
      <c r="F631" s="88"/>
      <c r="G631" s="88"/>
    </row>
    <row r="632" spans="1:7" ht="15" customHeight="1">
      <c r="A632" s="84" t="s">
        <v>507</v>
      </c>
      <c r="B632" s="84"/>
      <c r="C632" s="25" t="s">
        <v>3</v>
      </c>
      <c r="D632" s="25" t="s">
        <v>4</v>
      </c>
      <c r="E632" s="25" t="s">
        <v>508</v>
      </c>
      <c r="F632" s="25" t="s">
        <v>509</v>
      </c>
      <c r="G632" s="32" t="s">
        <v>510</v>
      </c>
    </row>
    <row r="633" spans="1:7" ht="16.5">
      <c r="A633" s="26" t="s">
        <v>843</v>
      </c>
      <c r="B633" s="27" t="s">
        <v>844</v>
      </c>
      <c r="C633" s="26" t="s">
        <v>37</v>
      </c>
      <c r="D633" s="26" t="s">
        <v>20</v>
      </c>
      <c r="E633" s="28">
        <v>1</v>
      </c>
      <c r="F633" s="29">
        <v>2.61</v>
      </c>
      <c r="G633" s="33">
        <f>TRUNC(TRUNC(E633,8)*F633,2)</f>
        <v>2.61</v>
      </c>
    </row>
    <row r="634" spans="1:7" ht="15" customHeight="1">
      <c r="A634" s="30"/>
      <c r="B634" s="30"/>
      <c r="C634" s="30"/>
      <c r="D634" s="30"/>
      <c r="E634" s="85" t="s">
        <v>521</v>
      </c>
      <c r="F634" s="85"/>
      <c r="G634" s="34">
        <f>SUM(G633:G633)</f>
        <v>2.61</v>
      </c>
    </row>
    <row r="635" spans="1:7" ht="15" customHeight="1">
      <c r="A635" s="84" t="s">
        <v>524</v>
      </c>
      <c r="B635" s="84"/>
      <c r="C635" s="25" t="s">
        <v>3</v>
      </c>
      <c r="D635" s="25" t="s">
        <v>4</v>
      </c>
      <c r="E635" s="25" t="s">
        <v>508</v>
      </c>
      <c r="F635" s="25" t="s">
        <v>509</v>
      </c>
      <c r="G635" s="32" t="s">
        <v>510</v>
      </c>
    </row>
    <row r="636" spans="1:7">
      <c r="A636" s="26" t="s">
        <v>745</v>
      </c>
      <c r="B636" s="27" t="s">
        <v>719</v>
      </c>
      <c r="C636" s="26" t="s">
        <v>37</v>
      </c>
      <c r="D636" s="26" t="s">
        <v>527</v>
      </c>
      <c r="E636" s="28">
        <v>0.15632301000000001</v>
      </c>
      <c r="F636" s="29">
        <v>24.33</v>
      </c>
      <c r="G636" s="33">
        <f>TRUNC(TRUNC(E636,8)*F636,2)</f>
        <v>3.8</v>
      </c>
    </row>
    <row r="637" spans="1:7">
      <c r="A637" s="26" t="s">
        <v>746</v>
      </c>
      <c r="B637" s="27" t="s">
        <v>721</v>
      </c>
      <c r="C637" s="26" t="s">
        <v>37</v>
      </c>
      <c r="D637" s="26" t="s">
        <v>527</v>
      </c>
      <c r="E637" s="28">
        <v>0.15632301000000001</v>
      </c>
      <c r="F637" s="29">
        <v>28.84</v>
      </c>
      <c r="G637" s="33">
        <f>TRUNC(TRUNC(E637,8)*F637,2)</f>
        <v>4.5</v>
      </c>
    </row>
    <row r="638" spans="1:7" ht="18" customHeight="1">
      <c r="A638" s="30"/>
      <c r="B638" s="30"/>
      <c r="C638" s="30"/>
      <c r="D638" s="30"/>
      <c r="E638" s="85" t="s">
        <v>531</v>
      </c>
      <c r="F638" s="85"/>
      <c r="G638" s="34">
        <f>SUM(G636:G637)</f>
        <v>8.3000000000000007</v>
      </c>
    </row>
    <row r="639" spans="1:7" ht="15" customHeight="1">
      <c r="A639" s="30"/>
      <c r="B639" s="30"/>
      <c r="C639" s="30"/>
      <c r="D639" s="30"/>
      <c r="E639" s="86" t="s">
        <v>522</v>
      </c>
      <c r="F639" s="86"/>
      <c r="G639" s="35">
        <f>SUM(G634,G638)</f>
        <v>10.91</v>
      </c>
    </row>
    <row r="640" spans="1:7" ht="9.9499999999999993" customHeight="1">
      <c r="A640" s="30"/>
      <c r="B640" s="30"/>
      <c r="C640" s="30"/>
      <c r="D640" s="30"/>
      <c r="E640" s="87"/>
      <c r="F640" s="87"/>
      <c r="G640" s="87"/>
    </row>
    <row r="641" spans="1:7" ht="20.100000000000001" customHeight="1">
      <c r="A641" s="88" t="s">
        <v>845</v>
      </c>
      <c r="B641" s="88"/>
      <c r="C641" s="88"/>
      <c r="D641" s="88"/>
      <c r="E641" s="88"/>
      <c r="F641" s="88"/>
      <c r="G641" s="88"/>
    </row>
    <row r="642" spans="1:7" ht="15" customHeight="1">
      <c r="A642" s="84" t="s">
        <v>507</v>
      </c>
      <c r="B642" s="84"/>
      <c r="C642" s="25" t="s">
        <v>3</v>
      </c>
      <c r="D642" s="25" t="s">
        <v>4</v>
      </c>
      <c r="E642" s="25" t="s">
        <v>508</v>
      </c>
      <c r="F642" s="25" t="s">
        <v>509</v>
      </c>
      <c r="G642" s="32" t="s">
        <v>510</v>
      </c>
    </row>
    <row r="643" spans="1:7">
      <c r="A643" s="26" t="s">
        <v>846</v>
      </c>
      <c r="B643" s="27" t="s">
        <v>847</v>
      </c>
      <c r="C643" s="26" t="s">
        <v>37</v>
      </c>
      <c r="D643" s="26" t="s">
        <v>20</v>
      </c>
      <c r="E643" s="28">
        <v>1</v>
      </c>
      <c r="F643" s="29">
        <v>1.1299999999999999</v>
      </c>
      <c r="G643" s="33">
        <f>TRUNC(TRUNC(E643,8)*F643,2)</f>
        <v>1.1299999999999999</v>
      </c>
    </row>
    <row r="644" spans="1:7" ht="15" customHeight="1">
      <c r="A644" s="30"/>
      <c r="B644" s="30"/>
      <c r="C644" s="30"/>
      <c r="D644" s="30"/>
      <c r="E644" s="85" t="s">
        <v>521</v>
      </c>
      <c r="F644" s="85"/>
      <c r="G644" s="34">
        <f>SUM(G643:G643)</f>
        <v>1.1299999999999999</v>
      </c>
    </row>
    <row r="645" spans="1:7" ht="15" customHeight="1">
      <c r="A645" s="84" t="s">
        <v>524</v>
      </c>
      <c r="B645" s="84"/>
      <c r="C645" s="25" t="s">
        <v>3</v>
      </c>
      <c r="D645" s="25" t="s">
        <v>4</v>
      </c>
      <c r="E645" s="25" t="s">
        <v>508</v>
      </c>
      <c r="F645" s="25" t="s">
        <v>509</v>
      </c>
      <c r="G645" s="32" t="s">
        <v>510</v>
      </c>
    </row>
    <row r="646" spans="1:7">
      <c r="A646" s="26" t="s">
        <v>745</v>
      </c>
      <c r="B646" s="27" t="s">
        <v>719</v>
      </c>
      <c r="C646" s="26" t="s">
        <v>37</v>
      </c>
      <c r="D646" s="26" t="s">
        <v>527</v>
      </c>
      <c r="E646" s="28">
        <v>0.10368292</v>
      </c>
      <c r="F646" s="29">
        <v>24.33</v>
      </c>
      <c r="G646" s="33">
        <f>TRUNC(TRUNC(E646,8)*F646,2)</f>
        <v>2.52</v>
      </c>
    </row>
    <row r="647" spans="1:7">
      <c r="A647" s="26" t="s">
        <v>746</v>
      </c>
      <c r="B647" s="27" t="s">
        <v>721</v>
      </c>
      <c r="C647" s="26" t="s">
        <v>37</v>
      </c>
      <c r="D647" s="26" t="s">
        <v>527</v>
      </c>
      <c r="E647" s="28">
        <v>0.10409393</v>
      </c>
      <c r="F647" s="29">
        <v>28.84</v>
      </c>
      <c r="G647" s="33">
        <f>TRUNC(TRUNC(E647,8)*F647,2)</f>
        <v>3</v>
      </c>
    </row>
    <row r="648" spans="1:7" ht="18" customHeight="1">
      <c r="A648" s="30"/>
      <c r="B648" s="30"/>
      <c r="C648" s="30"/>
      <c r="D648" s="30"/>
      <c r="E648" s="85" t="s">
        <v>531</v>
      </c>
      <c r="F648" s="85"/>
      <c r="G648" s="34">
        <f>SUM(G646:G647)</f>
        <v>5.52</v>
      </c>
    </row>
    <row r="649" spans="1:7" ht="15" customHeight="1">
      <c r="A649" s="30"/>
      <c r="B649" s="30"/>
      <c r="C649" s="30"/>
      <c r="D649" s="30"/>
      <c r="E649" s="86" t="s">
        <v>522</v>
      </c>
      <c r="F649" s="86"/>
      <c r="G649" s="35">
        <f>SUM(G644,G648)</f>
        <v>6.6499999999999995</v>
      </c>
    </row>
    <row r="650" spans="1:7" ht="9.9499999999999993" customHeight="1">
      <c r="A650" s="30"/>
      <c r="B650" s="30"/>
      <c r="C650" s="30"/>
      <c r="D650" s="30"/>
      <c r="E650" s="87"/>
      <c r="F650" s="87"/>
      <c r="G650" s="87"/>
    </row>
    <row r="651" spans="1:7" ht="20.100000000000001" customHeight="1">
      <c r="A651" s="88" t="s">
        <v>848</v>
      </c>
      <c r="B651" s="88"/>
      <c r="C651" s="88"/>
      <c r="D651" s="88"/>
      <c r="E651" s="88"/>
      <c r="F651" s="88"/>
      <c r="G651" s="88"/>
    </row>
    <row r="652" spans="1:7" ht="15" customHeight="1">
      <c r="A652" s="84" t="s">
        <v>507</v>
      </c>
      <c r="B652" s="84"/>
      <c r="C652" s="25" t="s">
        <v>3</v>
      </c>
      <c r="D652" s="25" t="s">
        <v>4</v>
      </c>
      <c r="E652" s="25" t="s">
        <v>508</v>
      </c>
      <c r="F652" s="25" t="s">
        <v>509</v>
      </c>
      <c r="G652" s="32" t="s">
        <v>510</v>
      </c>
    </row>
    <row r="653" spans="1:7" ht="16.5">
      <c r="A653" s="26" t="s">
        <v>849</v>
      </c>
      <c r="B653" s="27" t="s">
        <v>850</v>
      </c>
      <c r="C653" s="26" t="s">
        <v>37</v>
      </c>
      <c r="D653" s="26" t="s">
        <v>87</v>
      </c>
      <c r="E653" s="28">
        <v>1.0169999999999999</v>
      </c>
      <c r="F653" s="29">
        <v>4.67</v>
      </c>
      <c r="G653" s="33">
        <f>TRUNC(TRUNC(E653,8)*F653,2)</f>
        <v>4.74</v>
      </c>
    </row>
    <row r="654" spans="1:7" ht="15" customHeight="1">
      <c r="A654" s="30"/>
      <c r="B654" s="30"/>
      <c r="C654" s="30"/>
      <c r="D654" s="30"/>
      <c r="E654" s="85" t="s">
        <v>521</v>
      </c>
      <c r="F654" s="85"/>
      <c r="G654" s="34">
        <f>SUM(G653:G653)</f>
        <v>4.74</v>
      </c>
    </row>
    <row r="655" spans="1:7" ht="15" customHeight="1">
      <c r="A655" s="84" t="s">
        <v>524</v>
      </c>
      <c r="B655" s="84"/>
      <c r="C655" s="25" t="s">
        <v>3</v>
      </c>
      <c r="D655" s="25" t="s">
        <v>4</v>
      </c>
      <c r="E655" s="25" t="s">
        <v>508</v>
      </c>
      <c r="F655" s="25" t="s">
        <v>509</v>
      </c>
      <c r="G655" s="32" t="s">
        <v>510</v>
      </c>
    </row>
    <row r="656" spans="1:7">
      <c r="A656" s="26" t="s">
        <v>745</v>
      </c>
      <c r="B656" s="27" t="s">
        <v>719</v>
      </c>
      <c r="C656" s="26" t="s">
        <v>37</v>
      </c>
      <c r="D656" s="26" t="s">
        <v>527</v>
      </c>
      <c r="E656" s="28">
        <v>9.0487339999999999E-2</v>
      </c>
      <c r="F656" s="29">
        <v>24.33</v>
      </c>
      <c r="G656" s="33">
        <f>TRUNC(TRUNC(E656,8)*F656,2)</f>
        <v>2.2000000000000002</v>
      </c>
    </row>
    <row r="657" spans="1:7">
      <c r="A657" s="26" t="s">
        <v>746</v>
      </c>
      <c r="B657" s="27" t="s">
        <v>721</v>
      </c>
      <c r="C657" s="26" t="s">
        <v>37</v>
      </c>
      <c r="D657" s="26" t="s">
        <v>527</v>
      </c>
      <c r="E657" s="28">
        <v>9.0487339999999999E-2</v>
      </c>
      <c r="F657" s="29">
        <v>28.84</v>
      </c>
      <c r="G657" s="33">
        <f>TRUNC(TRUNC(E657,8)*F657,2)</f>
        <v>2.6</v>
      </c>
    </row>
    <row r="658" spans="1:7" ht="18" customHeight="1">
      <c r="A658" s="30"/>
      <c r="B658" s="30"/>
      <c r="C658" s="30"/>
      <c r="D658" s="30"/>
      <c r="E658" s="85" t="s">
        <v>531</v>
      </c>
      <c r="F658" s="85"/>
      <c r="G658" s="34">
        <f>SUM(G656:G657)</f>
        <v>4.8000000000000007</v>
      </c>
    </row>
    <row r="659" spans="1:7" ht="15" customHeight="1">
      <c r="A659" s="30"/>
      <c r="B659" s="30"/>
      <c r="C659" s="30"/>
      <c r="D659" s="30"/>
      <c r="E659" s="86" t="s">
        <v>522</v>
      </c>
      <c r="F659" s="86"/>
      <c r="G659" s="35">
        <f>SUM(G654,G658)</f>
        <v>9.5400000000000009</v>
      </c>
    </row>
    <row r="660" spans="1:7" ht="9.9499999999999993" customHeight="1">
      <c r="A660" s="30"/>
      <c r="B660" s="30"/>
      <c r="C660" s="30"/>
      <c r="D660" s="30"/>
      <c r="E660" s="87"/>
      <c r="F660" s="87"/>
      <c r="G660" s="87"/>
    </row>
    <row r="661" spans="1:7" ht="20.100000000000001" customHeight="1">
      <c r="A661" s="88" t="s">
        <v>851</v>
      </c>
      <c r="B661" s="88"/>
      <c r="C661" s="88"/>
      <c r="D661" s="88"/>
      <c r="E661" s="88"/>
      <c r="F661" s="88"/>
      <c r="G661" s="88"/>
    </row>
    <row r="662" spans="1:7" ht="15" customHeight="1">
      <c r="A662" s="84" t="s">
        <v>507</v>
      </c>
      <c r="B662" s="84"/>
      <c r="C662" s="25" t="s">
        <v>3</v>
      </c>
      <c r="D662" s="25" t="s">
        <v>4</v>
      </c>
      <c r="E662" s="25" t="s">
        <v>508</v>
      </c>
      <c r="F662" s="25" t="s">
        <v>509</v>
      </c>
      <c r="G662" s="32" t="s">
        <v>510</v>
      </c>
    </row>
    <row r="663" spans="1:7" ht="15" customHeight="1">
      <c r="A663" s="26" t="s">
        <v>852</v>
      </c>
      <c r="B663" s="27" t="s">
        <v>853</v>
      </c>
      <c r="C663" s="26" t="s">
        <v>15</v>
      </c>
      <c r="D663" s="26" t="s">
        <v>133</v>
      </c>
      <c r="E663" s="28">
        <v>1</v>
      </c>
      <c r="F663" s="29">
        <v>424.17</v>
      </c>
      <c r="G663" s="33">
        <f>TRUNC(TRUNC(E663,8)*F663,2)</f>
        <v>424.17</v>
      </c>
    </row>
    <row r="664" spans="1:7" ht="15" customHeight="1">
      <c r="A664" s="30"/>
      <c r="B664" s="30"/>
      <c r="C664" s="30"/>
      <c r="D664" s="30"/>
      <c r="E664" s="85" t="s">
        <v>521</v>
      </c>
      <c r="F664" s="85"/>
      <c r="G664" s="34">
        <f>SUM(G663:G663)</f>
        <v>424.17</v>
      </c>
    </row>
    <row r="665" spans="1:7" ht="15" customHeight="1">
      <c r="A665" s="84" t="s">
        <v>524</v>
      </c>
      <c r="B665" s="84"/>
      <c r="C665" s="25" t="s">
        <v>3</v>
      </c>
      <c r="D665" s="25" t="s">
        <v>4</v>
      </c>
      <c r="E665" s="25" t="s">
        <v>508</v>
      </c>
      <c r="F665" s="25" t="s">
        <v>509</v>
      </c>
      <c r="G665" s="32" t="s">
        <v>510</v>
      </c>
    </row>
    <row r="666" spans="1:7">
      <c r="A666" s="26" t="s">
        <v>718</v>
      </c>
      <c r="B666" s="27" t="s">
        <v>719</v>
      </c>
      <c r="C666" s="26" t="s">
        <v>15</v>
      </c>
      <c r="D666" s="26" t="s">
        <v>542</v>
      </c>
      <c r="E666" s="28">
        <v>1.5164682</v>
      </c>
      <c r="F666" s="29">
        <v>25.26</v>
      </c>
      <c r="G666" s="33">
        <f>TRUNC(TRUNC(E666,8)*F666,2)</f>
        <v>38.299999999999997</v>
      </c>
    </row>
    <row r="667" spans="1:7">
      <c r="A667" s="26" t="s">
        <v>720</v>
      </c>
      <c r="B667" s="27" t="s">
        <v>721</v>
      </c>
      <c r="C667" s="26" t="s">
        <v>15</v>
      </c>
      <c r="D667" s="26" t="s">
        <v>542</v>
      </c>
      <c r="E667" s="28">
        <v>3.0334069299999999</v>
      </c>
      <c r="F667" s="29">
        <v>31.13</v>
      </c>
      <c r="G667" s="33">
        <f>TRUNC(TRUNC(E667,8)*F667,2)</f>
        <v>94.42</v>
      </c>
    </row>
    <row r="668" spans="1:7" ht="18" customHeight="1">
      <c r="A668" s="30"/>
      <c r="B668" s="30"/>
      <c r="C668" s="30"/>
      <c r="D668" s="30"/>
      <c r="E668" s="85" t="s">
        <v>531</v>
      </c>
      <c r="F668" s="85"/>
      <c r="G668" s="34">
        <f>SUM(G666:G667)</f>
        <v>132.72</v>
      </c>
    </row>
    <row r="669" spans="1:7" ht="15" customHeight="1">
      <c r="A669" s="30"/>
      <c r="B669" s="30"/>
      <c r="C669" s="30"/>
      <c r="D669" s="30"/>
      <c r="E669" s="86" t="s">
        <v>522</v>
      </c>
      <c r="F669" s="86"/>
      <c r="G669" s="35">
        <f>SUM(G664,G668)</f>
        <v>556.89</v>
      </c>
    </row>
    <row r="670" spans="1:7" ht="9.9499999999999993" customHeight="1">
      <c r="A670" s="30"/>
      <c r="B670" s="30"/>
      <c r="C670" s="30"/>
      <c r="D670" s="30"/>
      <c r="E670" s="87"/>
      <c r="F670" s="87"/>
      <c r="G670" s="87"/>
    </row>
    <row r="671" spans="1:7" ht="20.100000000000001" customHeight="1">
      <c r="A671" s="88" t="s">
        <v>854</v>
      </c>
      <c r="B671" s="88"/>
      <c r="C671" s="88"/>
      <c r="D671" s="88"/>
      <c r="E671" s="88"/>
      <c r="F671" s="88"/>
      <c r="G671" s="88"/>
    </row>
    <row r="672" spans="1:7" ht="15" customHeight="1">
      <c r="A672" s="84" t="s">
        <v>507</v>
      </c>
      <c r="B672" s="84"/>
      <c r="C672" s="25" t="s">
        <v>3</v>
      </c>
      <c r="D672" s="25" t="s">
        <v>4</v>
      </c>
      <c r="E672" s="25" t="s">
        <v>508</v>
      </c>
      <c r="F672" s="25" t="s">
        <v>509</v>
      </c>
      <c r="G672" s="32" t="s">
        <v>510</v>
      </c>
    </row>
    <row r="673" spans="1:7" ht="15" customHeight="1">
      <c r="A673" s="26" t="s">
        <v>855</v>
      </c>
      <c r="B673" s="27" t="s">
        <v>856</v>
      </c>
      <c r="C673" s="26" t="s">
        <v>15</v>
      </c>
      <c r="D673" s="26" t="s">
        <v>133</v>
      </c>
      <c r="E673" s="28">
        <v>1</v>
      </c>
      <c r="F673" s="29">
        <v>1121.79</v>
      </c>
      <c r="G673" s="33">
        <f>TRUNC(TRUNC(E673,8)*F673,2)</f>
        <v>1121.79</v>
      </c>
    </row>
    <row r="674" spans="1:7" ht="15" customHeight="1">
      <c r="A674" s="30"/>
      <c r="B674" s="30"/>
      <c r="C674" s="30"/>
      <c r="D674" s="30"/>
      <c r="E674" s="85" t="s">
        <v>521</v>
      </c>
      <c r="F674" s="85"/>
      <c r="G674" s="34">
        <f>SUM(G673:G673)</f>
        <v>1121.79</v>
      </c>
    </row>
    <row r="675" spans="1:7" ht="15" customHeight="1">
      <c r="A675" s="84" t="s">
        <v>524</v>
      </c>
      <c r="B675" s="84"/>
      <c r="C675" s="25" t="s">
        <v>3</v>
      </c>
      <c r="D675" s="25" t="s">
        <v>4</v>
      </c>
      <c r="E675" s="25" t="s">
        <v>508</v>
      </c>
      <c r="F675" s="25" t="s">
        <v>509</v>
      </c>
      <c r="G675" s="32" t="s">
        <v>510</v>
      </c>
    </row>
    <row r="676" spans="1:7">
      <c r="A676" s="26" t="s">
        <v>718</v>
      </c>
      <c r="B676" s="27" t="s">
        <v>719</v>
      </c>
      <c r="C676" s="26" t="s">
        <v>15</v>
      </c>
      <c r="D676" s="26" t="s">
        <v>542</v>
      </c>
      <c r="E676" s="28">
        <v>1.5160714799999999</v>
      </c>
      <c r="F676" s="29">
        <v>25.26</v>
      </c>
      <c r="G676" s="33">
        <f>TRUNC(TRUNC(E676,8)*F676,2)</f>
        <v>38.29</v>
      </c>
    </row>
    <row r="677" spans="1:7">
      <c r="A677" s="26" t="s">
        <v>720</v>
      </c>
      <c r="B677" s="27" t="s">
        <v>721</v>
      </c>
      <c r="C677" s="26" t="s">
        <v>15</v>
      </c>
      <c r="D677" s="26" t="s">
        <v>542</v>
      </c>
      <c r="E677" s="28">
        <v>3.0337038500000002</v>
      </c>
      <c r="F677" s="29">
        <v>31.13</v>
      </c>
      <c r="G677" s="33">
        <f>TRUNC(TRUNC(E677,8)*F677,2)</f>
        <v>94.43</v>
      </c>
    </row>
    <row r="678" spans="1:7" ht="18" customHeight="1">
      <c r="A678" s="30"/>
      <c r="B678" s="30"/>
      <c r="C678" s="30"/>
      <c r="D678" s="30"/>
      <c r="E678" s="85" t="s">
        <v>531</v>
      </c>
      <c r="F678" s="85"/>
      <c r="G678" s="34">
        <f>SUM(G676:G677)</f>
        <v>132.72</v>
      </c>
    </row>
    <row r="679" spans="1:7" ht="15" customHeight="1">
      <c r="A679" s="30"/>
      <c r="B679" s="30"/>
      <c r="C679" s="30"/>
      <c r="D679" s="30"/>
      <c r="E679" s="86" t="s">
        <v>522</v>
      </c>
      <c r="F679" s="86"/>
      <c r="G679" s="35">
        <f>SUM(G674,G678)</f>
        <v>1254.51</v>
      </c>
    </row>
    <row r="680" spans="1:7" ht="9.9499999999999993" customHeight="1">
      <c r="A680" s="30"/>
      <c r="B680" s="30"/>
      <c r="C680" s="30"/>
      <c r="D680" s="30"/>
      <c r="E680" s="87"/>
      <c r="F680" s="87"/>
      <c r="G680" s="87"/>
    </row>
    <row r="681" spans="1:7" ht="20.100000000000001" customHeight="1">
      <c r="A681" s="88" t="s">
        <v>857</v>
      </c>
      <c r="B681" s="88"/>
      <c r="C681" s="88"/>
      <c r="D681" s="88"/>
      <c r="E681" s="88"/>
      <c r="F681" s="88"/>
      <c r="G681" s="88"/>
    </row>
    <row r="682" spans="1:7" ht="15" customHeight="1">
      <c r="A682" s="84" t="s">
        <v>507</v>
      </c>
      <c r="B682" s="84"/>
      <c r="C682" s="25" t="s">
        <v>3</v>
      </c>
      <c r="D682" s="25" t="s">
        <v>4</v>
      </c>
      <c r="E682" s="25" t="s">
        <v>508</v>
      </c>
      <c r="F682" s="25" t="s">
        <v>509</v>
      </c>
      <c r="G682" s="32" t="s">
        <v>510</v>
      </c>
    </row>
    <row r="683" spans="1:7" ht="16.5">
      <c r="A683" s="26" t="s">
        <v>858</v>
      </c>
      <c r="B683" s="27" t="s">
        <v>859</v>
      </c>
      <c r="C683" s="26" t="s">
        <v>37</v>
      </c>
      <c r="D683" s="26" t="s">
        <v>87</v>
      </c>
      <c r="E683" s="28">
        <v>1.05</v>
      </c>
      <c r="F683" s="29">
        <v>7.18</v>
      </c>
      <c r="G683" s="33">
        <f>TRUNC(TRUNC(E683,8)*F683,2)</f>
        <v>7.53</v>
      </c>
    </row>
    <row r="684" spans="1:7" ht="15" customHeight="1">
      <c r="A684" s="30"/>
      <c r="B684" s="30"/>
      <c r="C684" s="30"/>
      <c r="D684" s="30"/>
      <c r="E684" s="85" t="s">
        <v>521</v>
      </c>
      <c r="F684" s="85"/>
      <c r="G684" s="34">
        <f>SUM(G683:G683)</f>
        <v>7.53</v>
      </c>
    </row>
    <row r="685" spans="1:7" ht="15" customHeight="1">
      <c r="A685" s="84" t="s">
        <v>524</v>
      </c>
      <c r="B685" s="84"/>
      <c r="C685" s="25" t="s">
        <v>3</v>
      </c>
      <c r="D685" s="25" t="s">
        <v>4</v>
      </c>
      <c r="E685" s="25" t="s">
        <v>508</v>
      </c>
      <c r="F685" s="25" t="s">
        <v>509</v>
      </c>
      <c r="G685" s="32" t="s">
        <v>510</v>
      </c>
    </row>
    <row r="686" spans="1:7">
      <c r="A686" s="26" t="s">
        <v>745</v>
      </c>
      <c r="B686" s="27" t="s">
        <v>719</v>
      </c>
      <c r="C686" s="26" t="s">
        <v>37</v>
      </c>
      <c r="D686" s="26" t="s">
        <v>527</v>
      </c>
      <c r="E686" s="28">
        <v>3.23793E-3</v>
      </c>
      <c r="F686" s="29">
        <v>24.33</v>
      </c>
      <c r="G686" s="33">
        <f>TRUNC(TRUNC(E686,8)*F686,2)</f>
        <v>7.0000000000000007E-2</v>
      </c>
    </row>
    <row r="687" spans="1:7">
      <c r="A687" s="26" t="s">
        <v>746</v>
      </c>
      <c r="B687" s="27" t="s">
        <v>721</v>
      </c>
      <c r="C687" s="26" t="s">
        <v>37</v>
      </c>
      <c r="D687" s="26" t="s">
        <v>527</v>
      </c>
      <c r="E687" s="28">
        <v>3.7774800000000002E-3</v>
      </c>
      <c r="F687" s="29">
        <v>28.84</v>
      </c>
      <c r="G687" s="33">
        <f>TRUNC(TRUNC(E687,8)*F687,2)</f>
        <v>0.1</v>
      </c>
    </row>
    <row r="688" spans="1:7" ht="18" customHeight="1">
      <c r="A688" s="30"/>
      <c r="B688" s="30"/>
      <c r="C688" s="30"/>
      <c r="D688" s="30"/>
      <c r="E688" s="85" t="s">
        <v>531</v>
      </c>
      <c r="F688" s="85"/>
      <c r="G688" s="34">
        <f>SUM(G686:G687)</f>
        <v>0.17</v>
      </c>
    </row>
    <row r="689" spans="1:7" ht="15" customHeight="1">
      <c r="A689" s="30"/>
      <c r="B689" s="30"/>
      <c r="C689" s="30"/>
      <c r="D689" s="30"/>
      <c r="E689" s="86" t="s">
        <v>522</v>
      </c>
      <c r="F689" s="86"/>
      <c r="G689" s="35">
        <f>SUM(G684,G688)</f>
        <v>7.7</v>
      </c>
    </row>
    <row r="690" spans="1:7" ht="9.9499999999999993" customHeight="1">
      <c r="A690" s="30"/>
      <c r="B690" s="30"/>
      <c r="C690" s="30"/>
      <c r="D690" s="30"/>
      <c r="E690" s="87"/>
      <c r="F690" s="87"/>
      <c r="G690" s="87"/>
    </row>
    <row r="691" spans="1:7" ht="20.100000000000001" customHeight="1">
      <c r="A691" s="88" t="s">
        <v>860</v>
      </c>
      <c r="B691" s="88"/>
      <c r="C691" s="88"/>
      <c r="D691" s="88"/>
      <c r="E691" s="88"/>
      <c r="F691" s="88"/>
      <c r="G691" s="88"/>
    </row>
    <row r="692" spans="1:7" ht="15" customHeight="1">
      <c r="A692" s="84" t="s">
        <v>723</v>
      </c>
      <c r="B692" s="84"/>
      <c r="C692" s="25" t="s">
        <v>3</v>
      </c>
      <c r="D692" s="25" t="s">
        <v>4</v>
      </c>
      <c r="E692" s="25" t="s">
        <v>508</v>
      </c>
      <c r="F692" s="25" t="s">
        <v>509</v>
      </c>
      <c r="G692" s="32" t="s">
        <v>510</v>
      </c>
    </row>
    <row r="693" spans="1:7">
      <c r="A693" s="26" t="s">
        <v>756</v>
      </c>
      <c r="B693" s="27" t="s">
        <v>757</v>
      </c>
      <c r="C693" s="26" t="s">
        <v>137</v>
      </c>
      <c r="D693" s="26" t="s">
        <v>542</v>
      </c>
      <c r="E693" s="28">
        <v>0.13445530999999999</v>
      </c>
      <c r="F693" s="29">
        <v>3.74</v>
      </c>
      <c r="G693" s="33">
        <f>ROUND(ROUND(E693,8)*F693,2)</f>
        <v>0.5</v>
      </c>
    </row>
    <row r="694" spans="1:7" ht="15" customHeight="1">
      <c r="A694" s="30"/>
      <c r="B694" s="30"/>
      <c r="C694" s="30"/>
      <c r="D694" s="30"/>
      <c r="E694" s="85" t="s">
        <v>728</v>
      </c>
      <c r="F694" s="85"/>
      <c r="G694" s="34">
        <f>SUM(G693:G693)</f>
        <v>0.5</v>
      </c>
    </row>
    <row r="695" spans="1:7" ht="15" customHeight="1">
      <c r="A695" s="84" t="s">
        <v>507</v>
      </c>
      <c r="B695" s="84"/>
      <c r="C695" s="25" t="s">
        <v>3</v>
      </c>
      <c r="D695" s="25" t="s">
        <v>4</v>
      </c>
      <c r="E695" s="25" t="s">
        <v>508</v>
      </c>
      <c r="F695" s="25" t="s">
        <v>509</v>
      </c>
      <c r="G695" s="32" t="s">
        <v>510</v>
      </c>
    </row>
    <row r="696" spans="1:7" ht="15" customHeight="1">
      <c r="A696" s="26" t="s">
        <v>861</v>
      </c>
      <c r="B696" s="27" t="s">
        <v>862</v>
      </c>
      <c r="C696" s="26" t="s">
        <v>137</v>
      </c>
      <c r="D696" s="26" t="s">
        <v>243</v>
      </c>
      <c r="E696" s="28">
        <v>1</v>
      </c>
      <c r="F696" s="29">
        <v>8.36</v>
      </c>
      <c r="G696" s="33">
        <f>ROUND(ROUND(E696,8)*F696,2)</f>
        <v>8.36</v>
      </c>
    </row>
    <row r="697" spans="1:7" ht="15" customHeight="1">
      <c r="A697" s="30"/>
      <c r="B697" s="30"/>
      <c r="C697" s="30"/>
      <c r="D697" s="30"/>
      <c r="E697" s="85" t="s">
        <v>521</v>
      </c>
      <c r="F697" s="85"/>
      <c r="G697" s="34">
        <f>SUM(G696:G696)</f>
        <v>8.36</v>
      </c>
    </row>
    <row r="698" spans="1:7" ht="15" customHeight="1">
      <c r="A698" s="84" t="s">
        <v>731</v>
      </c>
      <c r="B698" s="84"/>
      <c r="C698" s="25" t="s">
        <v>3</v>
      </c>
      <c r="D698" s="25" t="s">
        <v>4</v>
      </c>
      <c r="E698" s="25" t="s">
        <v>508</v>
      </c>
      <c r="F698" s="25" t="s">
        <v>509</v>
      </c>
      <c r="G698" s="32" t="s">
        <v>510</v>
      </c>
    </row>
    <row r="699" spans="1:7" ht="15" customHeight="1">
      <c r="A699" s="26" t="s">
        <v>760</v>
      </c>
      <c r="B699" s="27" t="s">
        <v>761</v>
      </c>
      <c r="C699" s="26" t="s">
        <v>137</v>
      </c>
      <c r="D699" s="26" t="s">
        <v>542</v>
      </c>
      <c r="E699" s="28">
        <v>0.13660637</v>
      </c>
      <c r="F699" s="29">
        <v>19.13</v>
      </c>
      <c r="G699" s="33">
        <f>ROUND(ROUND(E699,8)*F699,2)</f>
        <v>2.61</v>
      </c>
    </row>
    <row r="700" spans="1:7" ht="15" customHeight="1">
      <c r="A700" s="30"/>
      <c r="B700" s="30"/>
      <c r="C700" s="30"/>
      <c r="D700" s="30"/>
      <c r="E700" s="85" t="s">
        <v>736</v>
      </c>
      <c r="F700" s="85"/>
      <c r="G700" s="34">
        <f>SUM(G699:G699)</f>
        <v>2.61</v>
      </c>
    </row>
    <row r="701" spans="1:7" ht="15" customHeight="1">
      <c r="A701" s="30"/>
      <c r="B701" s="30"/>
      <c r="C701" s="30"/>
      <c r="D701" s="30"/>
      <c r="E701" s="86" t="s">
        <v>522</v>
      </c>
      <c r="F701" s="86"/>
      <c r="G701" s="35">
        <f>SUM(G694,G697,G700)</f>
        <v>11.469999999999999</v>
      </c>
    </row>
    <row r="702" spans="1:7" ht="9.9499999999999993" customHeight="1">
      <c r="A702" s="30"/>
      <c r="B702" s="30"/>
      <c r="C702" s="30"/>
      <c r="D702" s="30"/>
      <c r="E702" s="87"/>
      <c r="F702" s="87"/>
      <c r="G702" s="87"/>
    </row>
    <row r="703" spans="1:7" ht="20.100000000000001" customHeight="1">
      <c r="A703" s="88" t="s">
        <v>863</v>
      </c>
      <c r="B703" s="88"/>
      <c r="C703" s="88"/>
      <c r="D703" s="88"/>
      <c r="E703" s="88"/>
      <c r="F703" s="88"/>
      <c r="G703" s="88"/>
    </row>
    <row r="704" spans="1:7" ht="15" customHeight="1">
      <c r="A704" s="84" t="s">
        <v>723</v>
      </c>
      <c r="B704" s="84"/>
      <c r="C704" s="25" t="s">
        <v>3</v>
      </c>
      <c r="D704" s="25" t="s">
        <v>4</v>
      </c>
      <c r="E704" s="25" t="s">
        <v>508</v>
      </c>
      <c r="F704" s="25" t="s">
        <v>509</v>
      </c>
      <c r="G704" s="32" t="s">
        <v>510</v>
      </c>
    </row>
    <row r="705" spans="1:7" ht="15" customHeight="1">
      <c r="A705" s="26" t="s">
        <v>756</v>
      </c>
      <c r="B705" s="27" t="s">
        <v>757</v>
      </c>
      <c r="C705" s="26" t="s">
        <v>137</v>
      </c>
      <c r="D705" s="26" t="s">
        <v>542</v>
      </c>
      <c r="E705" s="28">
        <v>9.1106759999999995E-2</v>
      </c>
      <c r="F705" s="29">
        <v>3.74</v>
      </c>
      <c r="G705" s="33">
        <f>ROUND(ROUND(E705,8)*F705,2)</f>
        <v>0.34</v>
      </c>
    </row>
    <row r="706" spans="1:7" ht="15" customHeight="1">
      <c r="A706" s="30"/>
      <c r="B706" s="30"/>
      <c r="C706" s="30"/>
      <c r="D706" s="30"/>
      <c r="E706" s="85" t="s">
        <v>728</v>
      </c>
      <c r="F706" s="85"/>
      <c r="G706" s="34">
        <f>SUM(G705:G705)</f>
        <v>0.34</v>
      </c>
    </row>
    <row r="707" spans="1:7" ht="15" customHeight="1">
      <c r="A707" s="84" t="s">
        <v>507</v>
      </c>
      <c r="B707" s="84"/>
      <c r="C707" s="25" t="s">
        <v>3</v>
      </c>
      <c r="D707" s="25" t="s">
        <v>4</v>
      </c>
      <c r="E707" s="25" t="s">
        <v>508</v>
      </c>
      <c r="F707" s="25" t="s">
        <v>509</v>
      </c>
      <c r="G707" s="32" t="s">
        <v>510</v>
      </c>
    </row>
    <row r="708" spans="1:7" ht="21" customHeight="1">
      <c r="A708" s="26" t="s">
        <v>864</v>
      </c>
      <c r="B708" s="27" t="s">
        <v>865</v>
      </c>
      <c r="C708" s="26" t="s">
        <v>137</v>
      </c>
      <c r="D708" s="26" t="s">
        <v>133</v>
      </c>
      <c r="E708" s="28">
        <v>1</v>
      </c>
      <c r="F708" s="29">
        <v>31.09</v>
      </c>
      <c r="G708" s="33">
        <f>ROUND(ROUND(E708,8)*F708,2)</f>
        <v>31.09</v>
      </c>
    </row>
    <row r="709" spans="1:7" ht="15" customHeight="1">
      <c r="A709" s="30"/>
      <c r="B709" s="30"/>
      <c r="C709" s="30"/>
      <c r="D709" s="30"/>
      <c r="E709" s="85" t="s">
        <v>521</v>
      </c>
      <c r="F709" s="85"/>
      <c r="G709" s="34">
        <f>SUM(G708:G708)</f>
        <v>31.09</v>
      </c>
    </row>
    <row r="710" spans="1:7" ht="15" customHeight="1">
      <c r="A710" s="84" t="s">
        <v>731</v>
      </c>
      <c r="B710" s="84"/>
      <c r="C710" s="25" t="s">
        <v>3</v>
      </c>
      <c r="D710" s="25" t="s">
        <v>4</v>
      </c>
      <c r="E710" s="25" t="s">
        <v>508</v>
      </c>
      <c r="F710" s="25" t="s">
        <v>509</v>
      </c>
      <c r="G710" s="32" t="s">
        <v>510</v>
      </c>
    </row>
    <row r="711" spans="1:7" ht="15" customHeight="1">
      <c r="A711" s="26" t="s">
        <v>760</v>
      </c>
      <c r="B711" s="27" t="s">
        <v>761</v>
      </c>
      <c r="C711" s="26" t="s">
        <v>137</v>
      </c>
      <c r="D711" s="26" t="s">
        <v>542</v>
      </c>
      <c r="E711" s="28">
        <v>0.11732199</v>
      </c>
      <c r="F711" s="29">
        <v>19.13</v>
      </c>
      <c r="G711" s="33">
        <f>ROUND(ROUND(E711,8)*F711,2)</f>
        <v>2.2400000000000002</v>
      </c>
    </row>
    <row r="712" spans="1:7" ht="15" customHeight="1">
      <c r="A712" s="30"/>
      <c r="B712" s="30"/>
      <c r="C712" s="30"/>
      <c r="D712" s="30"/>
      <c r="E712" s="85" t="s">
        <v>736</v>
      </c>
      <c r="F712" s="85"/>
      <c r="G712" s="34">
        <f>SUM(G711:G711)</f>
        <v>2.2400000000000002</v>
      </c>
    </row>
    <row r="713" spans="1:7" ht="15" customHeight="1">
      <c r="A713" s="30"/>
      <c r="B713" s="30"/>
      <c r="C713" s="30"/>
      <c r="D713" s="30"/>
      <c r="E713" s="86" t="s">
        <v>522</v>
      </c>
      <c r="F713" s="86"/>
      <c r="G713" s="35">
        <f>SUM(G706,G709,G712)</f>
        <v>33.67</v>
      </c>
    </row>
    <row r="714" spans="1:7" ht="9.9499999999999993" customHeight="1">
      <c r="A714" s="30"/>
      <c r="B714" s="30"/>
      <c r="C714" s="30"/>
      <c r="D714" s="30"/>
      <c r="E714" s="87"/>
      <c r="F714" s="87"/>
      <c r="G714" s="87"/>
    </row>
    <row r="715" spans="1:7" ht="20.100000000000001" customHeight="1">
      <c r="A715" s="88" t="s">
        <v>866</v>
      </c>
      <c r="B715" s="88"/>
      <c r="C715" s="88"/>
      <c r="D715" s="88"/>
      <c r="E715" s="88"/>
      <c r="F715" s="88"/>
      <c r="G715" s="88"/>
    </row>
    <row r="716" spans="1:7" ht="15" customHeight="1">
      <c r="A716" s="84" t="s">
        <v>507</v>
      </c>
      <c r="B716" s="84"/>
      <c r="C716" s="25" t="s">
        <v>3</v>
      </c>
      <c r="D716" s="25" t="s">
        <v>4</v>
      </c>
      <c r="E716" s="25" t="s">
        <v>508</v>
      </c>
      <c r="F716" s="25" t="s">
        <v>509</v>
      </c>
      <c r="G716" s="32" t="s">
        <v>510</v>
      </c>
    </row>
    <row r="717" spans="1:7" ht="15" customHeight="1">
      <c r="A717" s="26" t="s">
        <v>867</v>
      </c>
      <c r="B717" s="27" t="s">
        <v>868</v>
      </c>
      <c r="C717" s="26" t="s">
        <v>137</v>
      </c>
      <c r="D717" s="26" t="s">
        <v>133</v>
      </c>
      <c r="E717" s="28">
        <v>1</v>
      </c>
      <c r="F717" s="29">
        <v>10.34</v>
      </c>
      <c r="G717" s="33">
        <f>ROUND(ROUND(E717,8)*F717,2)</f>
        <v>10.34</v>
      </c>
    </row>
    <row r="718" spans="1:7" ht="15" customHeight="1">
      <c r="A718" s="30"/>
      <c r="B718" s="30"/>
      <c r="C718" s="30"/>
      <c r="D718" s="30"/>
      <c r="E718" s="85" t="s">
        <v>521</v>
      </c>
      <c r="F718" s="85"/>
      <c r="G718" s="34">
        <f>SUM(G717:G717)</f>
        <v>10.34</v>
      </c>
    </row>
    <row r="719" spans="1:7" ht="15" customHeight="1">
      <c r="A719" s="30"/>
      <c r="B719" s="30"/>
      <c r="C719" s="30"/>
      <c r="D719" s="30"/>
      <c r="E719" s="86" t="s">
        <v>522</v>
      </c>
      <c r="F719" s="86"/>
      <c r="G719" s="35">
        <f>SUM(G718)</f>
        <v>10.34</v>
      </c>
    </row>
    <row r="720" spans="1:7" ht="9.9499999999999993" customHeight="1">
      <c r="A720" s="30"/>
      <c r="B720" s="30"/>
      <c r="C720" s="30"/>
      <c r="D720" s="30"/>
      <c r="E720" s="87"/>
      <c r="F720" s="87"/>
      <c r="G720" s="87"/>
    </row>
    <row r="721" spans="1:7" ht="20.100000000000001" customHeight="1">
      <c r="A721" s="88" t="s">
        <v>869</v>
      </c>
      <c r="B721" s="88"/>
      <c r="C721" s="88"/>
      <c r="D721" s="88"/>
      <c r="E721" s="88"/>
      <c r="F721" s="88"/>
      <c r="G721" s="88"/>
    </row>
    <row r="722" spans="1:7" ht="15" customHeight="1">
      <c r="A722" s="84" t="s">
        <v>723</v>
      </c>
      <c r="B722" s="84"/>
      <c r="C722" s="25" t="s">
        <v>3</v>
      </c>
      <c r="D722" s="25" t="s">
        <v>4</v>
      </c>
      <c r="E722" s="25" t="s">
        <v>508</v>
      </c>
      <c r="F722" s="25" t="s">
        <v>509</v>
      </c>
      <c r="G722" s="32" t="s">
        <v>510</v>
      </c>
    </row>
    <row r="723" spans="1:7" ht="15" customHeight="1">
      <c r="A723" s="26" t="s">
        <v>756</v>
      </c>
      <c r="B723" s="27" t="s">
        <v>757</v>
      </c>
      <c r="C723" s="26" t="s">
        <v>137</v>
      </c>
      <c r="D723" s="26" t="s">
        <v>542</v>
      </c>
      <c r="E723" s="28">
        <v>0.16421190999999999</v>
      </c>
      <c r="F723" s="29">
        <v>3.74</v>
      </c>
      <c r="G723" s="33">
        <f>ROUND(ROUND(E723,8)*F723,2)</f>
        <v>0.61</v>
      </c>
    </row>
    <row r="724" spans="1:7" ht="15" customHeight="1">
      <c r="A724" s="26" t="s">
        <v>726</v>
      </c>
      <c r="B724" s="27" t="s">
        <v>727</v>
      </c>
      <c r="C724" s="26" t="s">
        <v>137</v>
      </c>
      <c r="D724" s="26" t="s">
        <v>542</v>
      </c>
      <c r="E724" s="28">
        <v>0.16688570999999999</v>
      </c>
      <c r="F724" s="29">
        <v>3.89</v>
      </c>
      <c r="G724" s="33">
        <f>ROUND(ROUND(E724,8)*F724,2)</f>
        <v>0.65</v>
      </c>
    </row>
    <row r="725" spans="1:7" ht="15" customHeight="1">
      <c r="A725" s="30"/>
      <c r="B725" s="30"/>
      <c r="C725" s="30"/>
      <c r="D725" s="30"/>
      <c r="E725" s="85" t="s">
        <v>728</v>
      </c>
      <c r="F725" s="85"/>
      <c r="G725" s="34">
        <f>SUM(G723:G724)</f>
        <v>1.26</v>
      </c>
    </row>
    <row r="726" spans="1:7" ht="15" customHeight="1">
      <c r="A726" s="84" t="s">
        <v>507</v>
      </c>
      <c r="B726" s="84"/>
      <c r="C726" s="25" t="s">
        <v>3</v>
      </c>
      <c r="D726" s="25" t="s">
        <v>4</v>
      </c>
      <c r="E726" s="25" t="s">
        <v>508</v>
      </c>
      <c r="F726" s="25" t="s">
        <v>509</v>
      </c>
      <c r="G726" s="32" t="s">
        <v>510</v>
      </c>
    </row>
    <row r="727" spans="1:7" ht="15" customHeight="1">
      <c r="A727" s="26" t="s">
        <v>870</v>
      </c>
      <c r="B727" s="27" t="s">
        <v>871</v>
      </c>
      <c r="C727" s="26" t="s">
        <v>137</v>
      </c>
      <c r="D727" s="26" t="s">
        <v>243</v>
      </c>
      <c r="E727" s="28">
        <v>1.05</v>
      </c>
      <c r="F727" s="29">
        <v>4.87</v>
      </c>
      <c r="G727" s="33">
        <f>ROUND(ROUND(E727,8)*F727,2)</f>
        <v>5.1100000000000003</v>
      </c>
    </row>
    <row r="728" spans="1:7" ht="15" customHeight="1">
      <c r="A728" s="30"/>
      <c r="B728" s="30"/>
      <c r="C728" s="30"/>
      <c r="D728" s="30"/>
      <c r="E728" s="85" t="s">
        <v>521</v>
      </c>
      <c r="F728" s="85"/>
      <c r="G728" s="34">
        <f>SUM(G727:G727)</f>
        <v>5.1100000000000003</v>
      </c>
    </row>
    <row r="729" spans="1:7" ht="15" customHeight="1">
      <c r="A729" s="84" t="s">
        <v>731</v>
      </c>
      <c r="B729" s="84"/>
      <c r="C729" s="25" t="s">
        <v>3</v>
      </c>
      <c r="D729" s="25" t="s">
        <v>4</v>
      </c>
      <c r="E729" s="25" t="s">
        <v>508</v>
      </c>
      <c r="F729" s="25" t="s">
        <v>509</v>
      </c>
      <c r="G729" s="32" t="s">
        <v>510</v>
      </c>
    </row>
    <row r="730" spans="1:7" ht="15" customHeight="1">
      <c r="A730" s="26" t="s">
        <v>760</v>
      </c>
      <c r="B730" s="27" t="s">
        <v>761</v>
      </c>
      <c r="C730" s="26" t="s">
        <v>137</v>
      </c>
      <c r="D730" s="26" t="s">
        <v>542</v>
      </c>
      <c r="E730" s="28">
        <v>0.16688570999999999</v>
      </c>
      <c r="F730" s="29">
        <v>19.13</v>
      </c>
      <c r="G730" s="33">
        <f>ROUND(ROUND(E730,8)*F730,2)</f>
        <v>3.19</v>
      </c>
    </row>
    <row r="731" spans="1:7" ht="15" customHeight="1">
      <c r="A731" s="26" t="s">
        <v>734</v>
      </c>
      <c r="B731" s="27" t="s">
        <v>735</v>
      </c>
      <c r="C731" s="26" t="s">
        <v>137</v>
      </c>
      <c r="D731" s="26" t="s">
        <v>542</v>
      </c>
      <c r="E731" s="28">
        <v>0.16688570999999999</v>
      </c>
      <c r="F731" s="29">
        <v>13.65</v>
      </c>
      <c r="G731" s="33">
        <f>ROUND(ROUND(E731,8)*F731,2)</f>
        <v>2.2799999999999998</v>
      </c>
    </row>
    <row r="732" spans="1:7" ht="15" customHeight="1">
      <c r="A732" s="30"/>
      <c r="B732" s="30"/>
      <c r="C732" s="30"/>
      <c r="D732" s="30"/>
      <c r="E732" s="85" t="s">
        <v>736</v>
      </c>
      <c r="F732" s="85"/>
      <c r="G732" s="34">
        <f>SUM(G730:G731)</f>
        <v>5.47</v>
      </c>
    </row>
    <row r="733" spans="1:7" ht="15" customHeight="1">
      <c r="A733" s="30"/>
      <c r="B733" s="30"/>
      <c r="C733" s="30"/>
      <c r="D733" s="30"/>
      <c r="E733" s="86" t="s">
        <v>522</v>
      </c>
      <c r="F733" s="86"/>
      <c r="G733" s="35">
        <f>SUM(G725,G728,G732)</f>
        <v>11.84</v>
      </c>
    </row>
    <row r="734" spans="1:7" ht="9.9499999999999993" customHeight="1">
      <c r="A734" s="30"/>
      <c r="B734" s="30"/>
      <c r="C734" s="30"/>
      <c r="D734" s="30"/>
      <c r="E734" s="87"/>
      <c r="F734" s="87"/>
      <c r="G734" s="87"/>
    </row>
    <row r="735" spans="1:7" ht="20.100000000000001" customHeight="1">
      <c r="A735" s="88" t="s">
        <v>872</v>
      </c>
      <c r="B735" s="88"/>
      <c r="C735" s="88"/>
      <c r="D735" s="88"/>
      <c r="E735" s="88"/>
      <c r="F735" s="88"/>
      <c r="G735" s="88"/>
    </row>
    <row r="736" spans="1:7" ht="15" customHeight="1">
      <c r="A736" s="84" t="s">
        <v>723</v>
      </c>
      <c r="B736" s="84"/>
      <c r="C736" s="25" t="s">
        <v>3</v>
      </c>
      <c r="D736" s="25" t="s">
        <v>4</v>
      </c>
      <c r="E736" s="25" t="s">
        <v>508</v>
      </c>
      <c r="F736" s="25" t="s">
        <v>509</v>
      </c>
      <c r="G736" s="32" t="s">
        <v>510</v>
      </c>
    </row>
    <row r="737" spans="1:7" ht="15" customHeight="1">
      <c r="A737" s="26" t="s">
        <v>756</v>
      </c>
      <c r="B737" s="27" t="s">
        <v>757</v>
      </c>
      <c r="C737" s="26" t="s">
        <v>137</v>
      </c>
      <c r="D737" s="26" t="s">
        <v>542</v>
      </c>
      <c r="E737" s="28">
        <v>9.6225350000000001E-2</v>
      </c>
      <c r="F737" s="29">
        <v>3.74</v>
      </c>
      <c r="G737" s="33">
        <f>ROUND(ROUND(E737,8)*F737,2)</f>
        <v>0.36</v>
      </c>
    </row>
    <row r="738" spans="1:7" ht="15" customHeight="1">
      <c r="A738" s="26" t="s">
        <v>726</v>
      </c>
      <c r="B738" s="27" t="s">
        <v>727</v>
      </c>
      <c r="C738" s="26" t="s">
        <v>137</v>
      </c>
      <c r="D738" s="26" t="s">
        <v>542</v>
      </c>
      <c r="E738" s="28">
        <v>9.7462599999999996E-2</v>
      </c>
      <c r="F738" s="29">
        <v>3.89</v>
      </c>
      <c r="G738" s="33">
        <f>ROUND(ROUND(E738,8)*F738,2)</f>
        <v>0.38</v>
      </c>
    </row>
    <row r="739" spans="1:7" ht="15" customHeight="1">
      <c r="A739" s="30"/>
      <c r="B739" s="30"/>
      <c r="C739" s="30"/>
      <c r="D739" s="30"/>
      <c r="E739" s="85" t="s">
        <v>728</v>
      </c>
      <c r="F739" s="85"/>
      <c r="G739" s="34">
        <f>SUM(G737:G738)</f>
        <v>0.74</v>
      </c>
    </row>
    <row r="740" spans="1:7" ht="15" customHeight="1">
      <c r="A740" s="84" t="s">
        <v>507</v>
      </c>
      <c r="B740" s="84"/>
      <c r="C740" s="25" t="s">
        <v>3</v>
      </c>
      <c r="D740" s="25" t="s">
        <v>4</v>
      </c>
      <c r="E740" s="25" t="s">
        <v>508</v>
      </c>
      <c r="F740" s="25" t="s">
        <v>509</v>
      </c>
      <c r="G740" s="32" t="s">
        <v>510</v>
      </c>
    </row>
    <row r="741" spans="1:7" ht="15" customHeight="1">
      <c r="A741" s="26" t="s">
        <v>873</v>
      </c>
      <c r="B741" s="27" t="s">
        <v>874</v>
      </c>
      <c r="C741" s="26" t="s">
        <v>137</v>
      </c>
      <c r="D741" s="26" t="s">
        <v>256</v>
      </c>
      <c r="E741" s="28">
        <v>1</v>
      </c>
      <c r="F741" s="29">
        <v>95.43</v>
      </c>
      <c r="G741" s="33">
        <f>ROUND(ROUND(E741,8)*F741,2)</f>
        <v>95.43</v>
      </c>
    </row>
    <row r="742" spans="1:7" ht="15" customHeight="1">
      <c r="A742" s="30"/>
      <c r="B742" s="30"/>
      <c r="C742" s="30"/>
      <c r="D742" s="30"/>
      <c r="E742" s="85" t="s">
        <v>521</v>
      </c>
      <c r="F742" s="85"/>
      <c r="G742" s="34">
        <f>SUM(G741:G741)</f>
        <v>95.43</v>
      </c>
    </row>
    <row r="743" spans="1:7" ht="15" customHeight="1">
      <c r="A743" s="84" t="s">
        <v>731</v>
      </c>
      <c r="B743" s="84"/>
      <c r="C743" s="25" t="s">
        <v>3</v>
      </c>
      <c r="D743" s="25" t="s">
        <v>4</v>
      </c>
      <c r="E743" s="25" t="s">
        <v>508</v>
      </c>
      <c r="F743" s="25" t="s">
        <v>509</v>
      </c>
      <c r="G743" s="32" t="s">
        <v>510</v>
      </c>
    </row>
    <row r="744" spans="1:7" ht="15" customHeight="1">
      <c r="A744" s="26" t="s">
        <v>760</v>
      </c>
      <c r="B744" s="27" t="s">
        <v>761</v>
      </c>
      <c r="C744" s="26" t="s">
        <v>137</v>
      </c>
      <c r="D744" s="26" t="s">
        <v>542</v>
      </c>
      <c r="E744" s="28">
        <v>0.12726544000000001</v>
      </c>
      <c r="F744" s="29">
        <v>19.13</v>
      </c>
      <c r="G744" s="33">
        <f>ROUND(ROUND(E744,8)*F744,2)</f>
        <v>2.4300000000000002</v>
      </c>
    </row>
    <row r="745" spans="1:7" ht="15" customHeight="1">
      <c r="A745" s="26" t="s">
        <v>734</v>
      </c>
      <c r="B745" s="27" t="s">
        <v>735</v>
      </c>
      <c r="C745" s="26" t="s">
        <v>137</v>
      </c>
      <c r="D745" s="26" t="s">
        <v>542</v>
      </c>
      <c r="E745" s="28">
        <v>0.12684572</v>
      </c>
      <c r="F745" s="29">
        <v>13.65</v>
      </c>
      <c r="G745" s="33">
        <f>ROUND(ROUND(E745,8)*F745,2)</f>
        <v>1.73</v>
      </c>
    </row>
    <row r="746" spans="1:7" ht="15" customHeight="1">
      <c r="A746" s="30"/>
      <c r="B746" s="30"/>
      <c r="C746" s="30"/>
      <c r="D746" s="30"/>
      <c r="E746" s="85" t="s">
        <v>736</v>
      </c>
      <c r="F746" s="85"/>
      <c r="G746" s="34">
        <f>SUM(G744:G745)</f>
        <v>4.16</v>
      </c>
    </row>
    <row r="747" spans="1:7" ht="15" customHeight="1">
      <c r="A747" s="30"/>
      <c r="B747" s="30"/>
      <c r="C747" s="30"/>
      <c r="D747" s="30"/>
      <c r="E747" s="86" t="s">
        <v>522</v>
      </c>
      <c r="F747" s="86"/>
      <c r="G747" s="35">
        <f>SUM(G739,G742,G746)</f>
        <v>100.33</v>
      </c>
    </row>
    <row r="748" spans="1:7" ht="9.9499999999999993" customHeight="1">
      <c r="A748" s="30"/>
      <c r="B748" s="30"/>
      <c r="C748" s="30"/>
      <c r="D748" s="30"/>
      <c r="E748" s="87"/>
      <c r="F748" s="87"/>
      <c r="G748" s="87"/>
    </row>
    <row r="749" spans="1:7" ht="20.100000000000001" customHeight="1">
      <c r="A749" s="88" t="s">
        <v>875</v>
      </c>
      <c r="B749" s="88"/>
      <c r="C749" s="88"/>
      <c r="D749" s="88"/>
      <c r="E749" s="88"/>
      <c r="F749" s="88"/>
      <c r="G749" s="88"/>
    </row>
    <row r="750" spans="1:7" ht="15" customHeight="1">
      <c r="A750" s="84" t="s">
        <v>507</v>
      </c>
      <c r="B750" s="84"/>
      <c r="C750" s="25" t="s">
        <v>3</v>
      </c>
      <c r="D750" s="25" t="s">
        <v>4</v>
      </c>
      <c r="E750" s="25" t="s">
        <v>508</v>
      </c>
      <c r="F750" s="25" t="s">
        <v>509</v>
      </c>
      <c r="G750" s="32" t="s">
        <v>510</v>
      </c>
    </row>
    <row r="751" spans="1:7" ht="15" customHeight="1">
      <c r="A751" s="26" t="s">
        <v>876</v>
      </c>
      <c r="B751" s="27" t="s">
        <v>877</v>
      </c>
      <c r="C751" s="26" t="s">
        <v>15</v>
      </c>
      <c r="D751" s="26" t="s">
        <v>133</v>
      </c>
      <c r="E751" s="28">
        <v>1</v>
      </c>
      <c r="F751" s="29">
        <v>142.25</v>
      </c>
      <c r="G751" s="33">
        <f>TRUNC(TRUNC(E751,8)*F751,2)</f>
        <v>142.25</v>
      </c>
    </row>
    <row r="752" spans="1:7" ht="15" customHeight="1">
      <c r="A752" s="30"/>
      <c r="B752" s="30"/>
      <c r="C752" s="30"/>
      <c r="D752" s="30"/>
      <c r="E752" s="85" t="s">
        <v>521</v>
      </c>
      <c r="F752" s="85"/>
      <c r="G752" s="34">
        <f>SUM(G751:G751)</f>
        <v>142.25</v>
      </c>
    </row>
    <row r="753" spans="1:7" ht="15" customHeight="1">
      <c r="A753" s="84" t="s">
        <v>524</v>
      </c>
      <c r="B753" s="84"/>
      <c r="C753" s="25" t="s">
        <v>3</v>
      </c>
      <c r="D753" s="25" t="s">
        <v>4</v>
      </c>
      <c r="E753" s="25" t="s">
        <v>508</v>
      </c>
      <c r="F753" s="25" t="s">
        <v>509</v>
      </c>
      <c r="G753" s="32" t="s">
        <v>510</v>
      </c>
    </row>
    <row r="754" spans="1:7">
      <c r="A754" s="26" t="s">
        <v>718</v>
      </c>
      <c r="B754" s="27" t="s">
        <v>719</v>
      </c>
      <c r="C754" s="26" t="s">
        <v>15</v>
      </c>
      <c r="D754" s="26" t="s">
        <v>542</v>
      </c>
      <c r="E754" s="28">
        <v>0.45471534000000002</v>
      </c>
      <c r="F754" s="29">
        <v>25.26</v>
      </c>
      <c r="G754" s="33">
        <f>TRUNC(TRUNC(E754,8)*F754,2)</f>
        <v>11.48</v>
      </c>
    </row>
    <row r="755" spans="1:7">
      <c r="A755" s="26" t="s">
        <v>720</v>
      </c>
      <c r="B755" s="27" t="s">
        <v>721</v>
      </c>
      <c r="C755" s="26" t="s">
        <v>15</v>
      </c>
      <c r="D755" s="26" t="s">
        <v>542</v>
      </c>
      <c r="E755" s="28">
        <v>0.91037175000000004</v>
      </c>
      <c r="F755" s="29">
        <v>31.13</v>
      </c>
      <c r="G755" s="33">
        <f>TRUNC(TRUNC(E755,8)*F755,2)</f>
        <v>28.33</v>
      </c>
    </row>
    <row r="756" spans="1:7" ht="18" customHeight="1">
      <c r="A756" s="30"/>
      <c r="B756" s="30"/>
      <c r="C756" s="30"/>
      <c r="D756" s="30"/>
      <c r="E756" s="85" t="s">
        <v>531</v>
      </c>
      <c r="F756" s="85"/>
      <c r="G756" s="34">
        <f>SUM(G754:G755)</f>
        <v>39.81</v>
      </c>
    </row>
    <row r="757" spans="1:7" ht="15" customHeight="1">
      <c r="A757" s="30"/>
      <c r="B757" s="30"/>
      <c r="C757" s="30"/>
      <c r="D757" s="30"/>
      <c r="E757" s="86" t="s">
        <v>522</v>
      </c>
      <c r="F757" s="86"/>
      <c r="G757" s="35">
        <f>SUM(G752,G756)</f>
        <v>182.06</v>
      </c>
    </row>
    <row r="758" spans="1:7" ht="9.9499999999999993" customHeight="1">
      <c r="A758" s="30"/>
      <c r="B758" s="30"/>
      <c r="C758" s="30"/>
      <c r="D758" s="30"/>
      <c r="E758" s="87"/>
      <c r="F758" s="87"/>
      <c r="G758" s="87"/>
    </row>
    <row r="759" spans="1:7" ht="20.100000000000001" customHeight="1">
      <c r="A759" s="88" t="s">
        <v>878</v>
      </c>
      <c r="B759" s="88"/>
      <c r="C759" s="88"/>
      <c r="D759" s="88"/>
      <c r="E759" s="88"/>
      <c r="F759" s="88"/>
      <c r="G759" s="88"/>
    </row>
    <row r="760" spans="1:7" ht="15" customHeight="1">
      <c r="A760" s="84" t="s">
        <v>507</v>
      </c>
      <c r="B760" s="84"/>
      <c r="C760" s="25" t="s">
        <v>3</v>
      </c>
      <c r="D760" s="25" t="s">
        <v>4</v>
      </c>
      <c r="E760" s="25" t="s">
        <v>508</v>
      </c>
      <c r="F760" s="25" t="s">
        <v>509</v>
      </c>
      <c r="G760" s="32" t="s">
        <v>510</v>
      </c>
    </row>
    <row r="761" spans="1:7" ht="16.5">
      <c r="A761" s="26" t="s">
        <v>879</v>
      </c>
      <c r="B761" s="27" t="s">
        <v>880</v>
      </c>
      <c r="C761" s="26" t="s">
        <v>37</v>
      </c>
      <c r="D761" s="26" t="s">
        <v>20</v>
      </c>
      <c r="E761" s="28">
        <v>1</v>
      </c>
      <c r="F761" s="29">
        <v>36.56</v>
      </c>
      <c r="G761" s="33">
        <f>TRUNC(TRUNC(E761,8)*F761,2)</f>
        <v>36.56</v>
      </c>
    </row>
    <row r="762" spans="1:7" ht="15" customHeight="1">
      <c r="A762" s="30"/>
      <c r="B762" s="30"/>
      <c r="C762" s="30"/>
      <c r="D762" s="30"/>
      <c r="E762" s="85" t="s">
        <v>521</v>
      </c>
      <c r="F762" s="85"/>
      <c r="G762" s="34">
        <f>SUM(G761:G761)</f>
        <v>36.56</v>
      </c>
    </row>
    <row r="763" spans="1:7" ht="15" customHeight="1">
      <c r="A763" s="84" t="s">
        <v>524</v>
      </c>
      <c r="B763" s="84"/>
      <c r="C763" s="25" t="s">
        <v>3</v>
      </c>
      <c r="D763" s="25" t="s">
        <v>4</v>
      </c>
      <c r="E763" s="25" t="s">
        <v>508</v>
      </c>
      <c r="F763" s="25" t="s">
        <v>509</v>
      </c>
      <c r="G763" s="32" t="s">
        <v>510</v>
      </c>
    </row>
    <row r="764" spans="1:7" ht="15" customHeight="1">
      <c r="A764" s="26" t="s">
        <v>655</v>
      </c>
      <c r="B764" s="27" t="s">
        <v>622</v>
      </c>
      <c r="C764" s="26" t="s">
        <v>37</v>
      </c>
      <c r="D764" s="26" t="s">
        <v>527</v>
      </c>
      <c r="E764" s="28">
        <v>0.11002871</v>
      </c>
      <c r="F764" s="29">
        <v>28.51</v>
      </c>
      <c r="G764" s="33">
        <f>TRUNC(TRUNC(E764,8)*F764,2)</f>
        <v>3.13</v>
      </c>
    </row>
    <row r="765" spans="1:7" ht="15" customHeight="1">
      <c r="A765" s="26" t="s">
        <v>656</v>
      </c>
      <c r="B765" s="27" t="s">
        <v>544</v>
      </c>
      <c r="C765" s="26" t="s">
        <v>37</v>
      </c>
      <c r="D765" s="26" t="s">
        <v>527</v>
      </c>
      <c r="E765" s="28">
        <v>8.6346400000000004E-2</v>
      </c>
      <c r="F765" s="29">
        <v>23.48</v>
      </c>
      <c r="G765" s="33">
        <f>TRUNC(TRUNC(E765,8)*F765,2)</f>
        <v>2.02</v>
      </c>
    </row>
    <row r="766" spans="1:7" ht="18" customHeight="1">
      <c r="A766" s="30"/>
      <c r="B766" s="30"/>
      <c r="C766" s="30"/>
      <c r="D766" s="30"/>
      <c r="E766" s="85" t="s">
        <v>531</v>
      </c>
      <c r="F766" s="85"/>
      <c r="G766" s="34">
        <f>SUM(G764:G765)</f>
        <v>5.15</v>
      </c>
    </row>
    <row r="767" spans="1:7" ht="15" customHeight="1">
      <c r="A767" s="84" t="s">
        <v>599</v>
      </c>
      <c r="B767" s="84"/>
      <c r="C767" s="25" t="s">
        <v>3</v>
      </c>
      <c r="D767" s="25" t="s">
        <v>4</v>
      </c>
      <c r="E767" s="25" t="s">
        <v>508</v>
      </c>
      <c r="F767" s="25" t="s">
        <v>509</v>
      </c>
      <c r="G767" s="32" t="s">
        <v>510</v>
      </c>
    </row>
    <row r="768" spans="1:7" ht="29.1" customHeight="1">
      <c r="A768" s="26" t="s">
        <v>881</v>
      </c>
      <c r="B768" s="27" t="s">
        <v>882</v>
      </c>
      <c r="C768" s="26" t="s">
        <v>37</v>
      </c>
      <c r="D768" s="26" t="s">
        <v>602</v>
      </c>
      <c r="E768" s="28">
        <v>1.1202429999999999E-2</v>
      </c>
      <c r="F768" s="29">
        <v>233.25</v>
      </c>
      <c r="G768" s="33">
        <f>TRUNC(TRUNC(E768,8)*F768,2)</f>
        <v>2.61</v>
      </c>
    </row>
    <row r="769" spans="1:7" ht="15" customHeight="1">
      <c r="A769" s="30"/>
      <c r="B769" s="30"/>
      <c r="C769" s="30"/>
      <c r="D769" s="30"/>
      <c r="E769" s="85" t="s">
        <v>603</v>
      </c>
      <c r="F769" s="85"/>
      <c r="G769" s="34">
        <f>SUM(G768:G768)</f>
        <v>2.61</v>
      </c>
    </row>
    <row r="770" spans="1:7" ht="15" customHeight="1">
      <c r="A770" s="30"/>
      <c r="B770" s="30"/>
      <c r="C770" s="30"/>
      <c r="D770" s="30"/>
      <c r="E770" s="86" t="s">
        <v>522</v>
      </c>
      <c r="F770" s="86"/>
      <c r="G770" s="35">
        <f>SUM(G762,G766,G769)</f>
        <v>44.32</v>
      </c>
    </row>
    <row r="771" spans="1:7" ht="9.9499999999999993" customHeight="1">
      <c r="A771" s="30"/>
      <c r="B771" s="30"/>
      <c r="C771" s="30"/>
      <c r="D771" s="30"/>
      <c r="E771" s="87"/>
      <c r="F771" s="87"/>
      <c r="G771" s="87"/>
    </row>
    <row r="772" spans="1:7" ht="20.100000000000001" customHeight="1">
      <c r="A772" s="88" t="s">
        <v>883</v>
      </c>
      <c r="B772" s="88"/>
      <c r="C772" s="88"/>
      <c r="D772" s="88"/>
      <c r="E772" s="88"/>
      <c r="F772" s="88"/>
      <c r="G772" s="88"/>
    </row>
    <row r="773" spans="1:7" ht="15" customHeight="1">
      <c r="A773" s="84" t="s">
        <v>507</v>
      </c>
      <c r="B773" s="84"/>
      <c r="C773" s="25" t="s">
        <v>3</v>
      </c>
      <c r="D773" s="25" t="s">
        <v>4</v>
      </c>
      <c r="E773" s="25" t="s">
        <v>508</v>
      </c>
      <c r="F773" s="25" t="s">
        <v>509</v>
      </c>
      <c r="G773" s="32" t="s">
        <v>510</v>
      </c>
    </row>
    <row r="774" spans="1:7" ht="15" customHeight="1">
      <c r="A774" s="26" t="s">
        <v>884</v>
      </c>
      <c r="B774" s="27" t="s">
        <v>885</v>
      </c>
      <c r="C774" s="26" t="s">
        <v>37</v>
      </c>
      <c r="D774" s="26" t="s">
        <v>20</v>
      </c>
      <c r="E774" s="28">
        <v>3.6999999999999998E-2</v>
      </c>
      <c r="F774" s="29">
        <v>1.77</v>
      </c>
      <c r="G774" s="33">
        <f>TRUNC(TRUNC(E774,8)*F774,2)</f>
        <v>0.06</v>
      </c>
    </row>
    <row r="775" spans="1:7" ht="15" customHeight="1">
      <c r="A775" s="26" t="s">
        <v>886</v>
      </c>
      <c r="B775" s="27" t="s">
        <v>887</v>
      </c>
      <c r="C775" s="26" t="s">
        <v>37</v>
      </c>
      <c r="D775" s="26" t="s">
        <v>87</v>
      </c>
      <c r="E775" s="28">
        <v>1.0492999999999999</v>
      </c>
      <c r="F775" s="29">
        <v>3.64</v>
      </c>
      <c r="G775" s="33">
        <f>TRUNC(TRUNC(E775,8)*F775,2)</f>
        <v>3.81</v>
      </c>
    </row>
    <row r="776" spans="1:7" ht="15" customHeight="1">
      <c r="A776" s="30"/>
      <c r="B776" s="30"/>
      <c r="C776" s="30"/>
      <c r="D776" s="30"/>
      <c r="E776" s="85" t="s">
        <v>521</v>
      </c>
      <c r="F776" s="85"/>
      <c r="G776" s="34">
        <f>SUM(G774:G775)</f>
        <v>3.87</v>
      </c>
    </row>
    <row r="777" spans="1:7" ht="15" customHeight="1">
      <c r="A777" s="84" t="s">
        <v>524</v>
      </c>
      <c r="B777" s="84"/>
      <c r="C777" s="25" t="s">
        <v>3</v>
      </c>
      <c r="D777" s="25" t="s">
        <v>4</v>
      </c>
      <c r="E777" s="25" t="s">
        <v>508</v>
      </c>
      <c r="F777" s="25" t="s">
        <v>509</v>
      </c>
      <c r="G777" s="32" t="s">
        <v>510</v>
      </c>
    </row>
    <row r="778" spans="1:7" ht="21" customHeight="1">
      <c r="A778" s="26" t="s">
        <v>888</v>
      </c>
      <c r="B778" s="27" t="s">
        <v>889</v>
      </c>
      <c r="C778" s="26" t="s">
        <v>37</v>
      </c>
      <c r="D778" s="26" t="s">
        <v>527</v>
      </c>
      <c r="E778" s="28">
        <v>0.12044059999999999</v>
      </c>
      <c r="F778" s="29">
        <v>23.38</v>
      </c>
      <c r="G778" s="33">
        <f>TRUNC(TRUNC(E778,8)*F778,2)</f>
        <v>2.81</v>
      </c>
    </row>
    <row r="779" spans="1:7">
      <c r="A779" s="26" t="s">
        <v>890</v>
      </c>
      <c r="B779" s="27" t="s">
        <v>891</v>
      </c>
      <c r="C779" s="26" t="s">
        <v>37</v>
      </c>
      <c r="D779" s="26" t="s">
        <v>527</v>
      </c>
      <c r="E779" s="28">
        <v>0.12044059999999999</v>
      </c>
      <c r="F779" s="29">
        <v>27.8</v>
      </c>
      <c r="G779" s="33">
        <f>TRUNC(TRUNC(E779,8)*F779,2)</f>
        <v>3.34</v>
      </c>
    </row>
    <row r="780" spans="1:7" ht="18" customHeight="1">
      <c r="A780" s="30"/>
      <c r="B780" s="30"/>
      <c r="C780" s="30"/>
      <c r="D780" s="30"/>
      <c r="E780" s="85" t="s">
        <v>531</v>
      </c>
      <c r="F780" s="85"/>
      <c r="G780" s="34">
        <f>SUM(G778:G779)</f>
        <v>6.15</v>
      </c>
    </row>
    <row r="781" spans="1:7" ht="15" customHeight="1">
      <c r="A781" s="30"/>
      <c r="B781" s="30"/>
      <c r="C781" s="30"/>
      <c r="D781" s="30"/>
      <c r="E781" s="86" t="s">
        <v>522</v>
      </c>
      <c r="F781" s="86"/>
      <c r="G781" s="35">
        <f>SUM(G776,G780)</f>
        <v>10.02</v>
      </c>
    </row>
    <row r="782" spans="1:7" ht="9.9499999999999993" customHeight="1">
      <c r="A782" s="30"/>
      <c r="B782" s="30"/>
      <c r="C782" s="30"/>
      <c r="D782" s="30"/>
      <c r="E782" s="87"/>
      <c r="F782" s="87"/>
      <c r="G782" s="87"/>
    </row>
    <row r="783" spans="1:7" ht="20.100000000000001" customHeight="1">
      <c r="A783" s="88" t="s">
        <v>892</v>
      </c>
      <c r="B783" s="88"/>
      <c r="C783" s="88"/>
      <c r="D783" s="88"/>
      <c r="E783" s="88"/>
      <c r="F783" s="88"/>
      <c r="G783" s="88"/>
    </row>
    <row r="784" spans="1:7" ht="15" customHeight="1">
      <c r="A784" s="84" t="s">
        <v>507</v>
      </c>
      <c r="B784" s="84"/>
      <c r="C784" s="25" t="s">
        <v>3</v>
      </c>
      <c r="D784" s="25" t="s">
        <v>4</v>
      </c>
      <c r="E784" s="25" t="s">
        <v>508</v>
      </c>
      <c r="F784" s="25" t="s">
        <v>509</v>
      </c>
      <c r="G784" s="32" t="s">
        <v>510</v>
      </c>
    </row>
    <row r="785" spans="1:7" ht="15" customHeight="1">
      <c r="A785" s="26" t="s">
        <v>884</v>
      </c>
      <c r="B785" s="27" t="s">
        <v>885</v>
      </c>
      <c r="C785" s="26" t="s">
        <v>37</v>
      </c>
      <c r="D785" s="26" t="s">
        <v>20</v>
      </c>
      <c r="E785" s="28">
        <v>8.0000000000000002E-3</v>
      </c>
      <c r="F785" s="29">
        <v>1.77</v>
      </c>
      <c r="G785" s="33">
        <f>TRUNC(TRUNC(E785,8)*F785,2)</f>
        <v>0.01</v>
      </c>
    </row>
    <row r="786" spans="1:7" ht="15" customHeight="1">
      <c r="A786" s="26" t="s">
        <v>893</v>
      </c>
      <c r="B786" s="27" t="s">
        <v>894</v>
      </c>
      <c r="C786" s="26" t="s">
        <v>37</v>
      </c>
      <c r="D786" s="26" t="s">
        <v>87</v>
      </c>
      <c r="E786" s="28">
        <v>1.0492999999999999</v>
      </c>
      <c r="F786" s="29">
        <v>13.53</v>
      </c>
      <c r="G786" s="33">
        <f>TRUNC(TRUNC(E786,8)*F786,2)</f>
        <v>14.19</v>
      </c>
    </row>
    <row r="787" spans="1:7" ht="15" customHeight="1">
      <c r="A787" s="30"/>
      <c r="B787" s="30"/>
      <c r="C787" s="30"/>
      <c r="D787" s="30"/>
      <c r="E787" s="85" t="s">
        <v>521</v>
      </c>
      <c r="F787" s="85"/>
      <c r="G787" s="34">
        <f>SUM(G785:G786)</f>
        <v>14.2</v>
      </c>
    </row>
    <row r="788" spans="1:7" ht="15" customHeight="1">
      <c r="A788" s="84" t="s">
        <v>524</v>
      </c>
      <c r="B788" s="84"/>
      <c r="C788" s="25" t="s">
        <v>3</v>
      </c>
      <c r="D788" s="25" t="s">
        <v>4</v>
      </c>
      <c r="E788" s="25" t="s">
        <v>508</v>
      </c>
      <c r="F788" s="25" t="s">
        <v>509</v>
      </c>
      <c r="G788" s="32" t="s">
        <v>510</v>
      </c>
    </row>
    <row r="789" spans="1:7" ht="21" customHeight="1">
      <c r="A789" s="26" t="s">
        <v>888</v>
      </c>
      <c r="B789" s="27" t="s">
        <v>889</v>
      </c>
      <c r="C789" s="26" t="s">
        <v>37</v>
      </c>
      <c r="D789" s="26" t="s">
        <v>527</v>
      </c>
      <c r="E789" s="28">
        <v>2.5496789999999998E-2</v>
      </c>
      <c r="F789" s="29">
        <v>23.38</v>
      </c>
      <c r="G789" s="33">
        <f>TRUNC(TRUNC(E789,8)*F789,2)</f>
        <v>0.59</v>
      </c>
    </row>
    <row r="790" spans="1:7" ht="21" customHeight="1">
      <c r="A790" s="26" t="s">
        <v>890</v>
      </c>
      <c r="B790" s="27" t="s">
        <v>891</v>
      </c>
      <c r="C790" s="26" t="s">
        <v>37</v>
      </c>
      <c r="D790" s="26" t="s">
        <v>527</v>
      </c>
      <c r="E790" s="28">
        <v>2.6196500000000001E-2</v>
      </c>
      <c r="F790" s="29">
        <v>27.8</v>
      </c>
      <c r="G790" s="33">
        <f>TRUNC(TRUNC(E790,8)*F790,2)</f>
        <v>0.72</v>
      </c>
    </row>
    <row r="791" spans="1:7" ht="18" customHeight="1">
      <c r="A791" s="30"/>
      <c r="B791" s="30"/>
      <c r="C791" s="30"/>
      <c r="D791" s="30"/>
      <c r="E791" s="85" t="s">
        <v>531</v>
      </c>
      <c r="F791" s="85"/>
      <c r="G791" s="34">
        <f>SUM(G789:G790)</f>
        <v>1.31</v>
      </c>
    </row>
    <row r="792" spans="1:7" ht="15" customHeight="1">
      <c r="A792" s="30"/>
      <c r="B792" s="30"/>
      <c r="C792" s="30"/>
      <c r="D792" s="30"/>
      <c r="E792" s="86" t="s">
        <v>522</v>
      </c>
      <c r="F792" s="86"/>
      <c r="G792" s="35">
        <f>SUM(G787,G791)</f>
        <v>15.51</v>
      </c>
    </row>
    <row r="793" spans="1:7" ht="9.9499999999999993" customHeight="1">
      <c r="A793" s="30"/>
      <c r="B793" s="30"/>
      <c r="C793" s="30"/>
      <c r="D793" s="30"/>
      <c r="E793" s="87"/>
      <c r="F793" s="87"/>
      <c r="G793" s="87"/>
    </row>
    <row r="794" spans="1:7" ht="20.100000000000001" customHeight="1">
      <c r="A794" s="88" t="s">
        <v>895</v>
      </c>
      <c r="B794" s="88"/>
      <c r="C794" s="88"/>
      <c r="D794" s="88"/>
      <c r="E794" s="88"/>
      <c r="F794" s="88"/>
      <c r="G794" s="88"/>
    </row>
    <row r="795" spans="1:7" ht="15" customHeight="1">
      <c r="A795" s="84" t="s">
        <v>507</v>
      </c>
      <c r="B795" s="84"/>
      <c r="C795" s="25" t="s">
        <v>3</v>
      </c>
      <c r="D795" s="25" t="s">
        <v>4</v>
      </c>
      <c r="E795" s="25" t="s">
        <v>508</v>
      </c>
      <c r="F795" s="25" t="s">
        <v>509</v>
      </c>
      <c r="G795" s="32" t="s">
        <v>510</v>
      </c>
    </row>
    <row r="796" spans="1:7" ht="21" customHeight="1">
      <c r="A796" s="26" t="s">
        <v>896</v>
      </c>
      <c r="B796" s="27" t="s">
        <v>897</v>
      </c>
      <c r="C796" s="26" t="s">
        <v>37</v>
      </c>
      <c r="D796" s="26" t="s">
        <v>20</v>
      </c>
      <c r="E796" s="28">
        <v>1</v>
      </c>
      <c r="F796" s="29">
        <v>10.8</v>
      </c>
      <c r="G796" s="33">
        <f>TRUNC(TRUNC(E796,8)*F796,2)</f>
        <v>10.8</v>
      </c>
    </row>
    <row r="797" spans="1:7" ht="15" customHeight="1">
      <c r="A797" s="26" t="s">
        <v>898</v>
      </c>
      <c r="B797" s="27" t="s">
        <v>899</v>
      </c>
      <c r="C797" s="26" t="s">
        <v>37</v>
      </c>
      <c r="D797" s="26" t="s">
        <v>20</v>
      </c>
      <c r="E797" s="28">
        <v>3.5000000000000001E-3</v>
      </c>
      <c r="F797" s="29">
        <v>53.67</v>
      </c>
      <c r="G797" s="33">
        <f>TRUNC(TRUNC(E797,8)*F797,2)</f>
        <v>0.18</v>
      </c>
    </row>
    <row r="798" spans="1:7" ht="21" customHeight="1">
      <c r="A798" s="26" t="s">
        <v>900</v>
      </c>
      <c r="B798" s="27" t="s">
        <v>901</v>
      </c>
      <c r="C798" s="26" t="s">
        <v>37</v>
      </c>
      <c r="D798" s="26" t="s">
        <v>20</v>
      </c>
      <c r="E798" s="28">
        <v>4.0000000000000001E-3</v>
      </c>
      <c r="F798" s="29">
        <v>60.81</v>
      </c>
      <c r="G798" s="33">
        <f>TRUNC(TRUNC(E798,8)*F798,2)</f>
        <v>0.24</v>
      </c>
    </row>
    <row r="799" spans="1:7" ht="15" customHeight="1">
      <c r="A799" s="30"/>
      <c r="B799" s="30"/>
      <c r="C799" s="30"/>
      <c r="D799" s="30"/>
      <c r="E799" s="85" t="s">
        <v>521</v>
      </c>
      <c r="F799" s="85"/>
      <c r="G799" s="34">
        <f>SUM(G796:G798)</f>
        <v>11.22</v>
      </c>
    </row>
    <row r="800" spans="1:7" ht="15" customHeight="1">
      <c r="A800" s="84" t="s">
        <v>524</v>
      </c>
      <c r="B800" s="84"/>
      <c r="C800" s="25" t="s">
        <v>3</v>
      </c>
      <c r="D800" s="25" t="s">
        <v>4</v>
      </c>
      <c r="E800" s="25" t="s">
        <v>508</v>
      </c>
      <c r="F800" s="25" t="s">
        <v>509</v>
      </c>
      <c r="G800" s="32" t="s">
        <v>510</v>
      </c>
    </row>
    <row r="801" spans="1:7" ht="21" customHeight="1">
      <c r="A801" s="26" t="s">
        <v>888</v>
      </c>
      <c r="B801" s="27" t="s">
        <v>889</v>
      </c>
      <c r="C801" s="26" t="s">
        <v>37</v>
      </c>
      <c r="D801" s="26" t="s">
        <v>527</v>
      </c>
      <c r="E801" s="28">
        <v>0.10121804</v>
      </c>
      <c r="F801" s="29">
        <v>23.38</v>
      </c>
      <c r="G801" s="33">
        <f>TRUNC(TRUNC(E801,8)*F801,2)</f>
        <v>2.36</v>
      </c>
    </row>
    <row r="802" spans="1:7" ht="21" customHeight="1">
      <c r="A802" s="26" t="s">
        <v>890</v>
      </c>
      <c r="B802" s="27" t="s">
        <v>891</v>
      </c>
      <c r="C802" s="26" t="s">
        <v>37</v>
      </c>
      <c r="D802" s="26" t="s">
        <v>527</v>
      </c>
      <c r="E802" s="28">
        <v>0.10171375000000001</v>
      </c>
      <c r="F802" s="29">
        <v>27.8</v>
      </c>
      <c r="G802" s="33">
        <f>TRUNC(TRUNC(E802,8)*F802,2)</f>
        <v>2.82</v>
      </c>
    </row>
    <row r="803" spans="1:7" ht="18" customHeight="1">
      <c r="A803" s="30"/>
      <c r="B803" s="30"/>
      <c r="C803" s="30"/>
      <c r="D803" s="30"/>
      <c r="E803" s="85" t="s">
        <v>531</v>
      </c>
      <c r="F803" s="85"/>
      <c r="G803" s="34">
        <f>SUM(G801:G802)</f>
        <v>5.18</v>
      </c>
    </row>
    <row r="804" spans="1:7" ht="15" customHeight="1">
      <c r="A804" s="30"/>
      <c r="B804" s="30"/>
      <c r="C804" s="30"/>
      <c r="D804" s="30"/>
      <c r="E804" s="86" t="s">
        <v>522</v>
      </c>
      <c r="F804" s="86"/>
      <c r="G804" s="35">
        <f>SUM(G799,G803)</f>
        <v>16.399999999999999</v>
      </c>
    </row>
    <row r="805" spans="1:7" ht="9.9499999999999993" customHeight="1">
      <c r="A805" s="30"/>
      <c r="B805" s="30"/>
      <c r="C805" s="30"/>
      <c r="D805" s="30"/>
      <c r="E805" s="87"/>
      <c r="F805" s="87"/>
      <c r="G805" s="87"/>
    </row>
    <row r="806" spans="1:7" ht="20.100000000000001" customHeight="1">
      <c r="A806" s="88" t="s">
        <v>902</v>
      </c>
      <c r="B806" s="88"/>
      <c r="C806" s="88"/>
      <c r="D806" s="88"/>
      <c r="E806" s="88"/>
      <c r="F806" s="88"/>
      <c r="G806" s="88"/>
    </row>
    <row r="807" spans="1:7" ht="15" customHeight="1">
      <c r="A807" s="84" t="s">
        <v>507</v>
      </c>
      <c r="B807" s="84"/>
      <c r="C807" s="25" t="s">
        <v>3</v>
      </c>
      <c r="D807" s="25" t="s">
        <v>4</v>
      </c>
      <c r="E807" s="25" t="s">
        <v>508</v>
      </c>
      <c r="F807" s="25" t="s">
        <v>509</v>
      </c>
      <c r="G807" s="32" t="s">
        <v>510</v>
      </c>
    </row>
    <row r="808" spans="1:7" ht="15" customHeight="1">
      <c r="A808" s="26" t="s">
        <v>275</v>
      </c>
      <c r="B808" s="27" t="s">
        <v>276</v>
      </c>
      <c r="C808" s="26" t="s">
        <v>37</v>
      </c>
      <c r="D808" s="26" t="s">
        <v>20</v>
      </c>
      <c r="E808" s="28">
        <v>1</v>
      </c>
      <c r="F808" s="29">
        <v>6.22</v>
      </c>
      <c r="G808" s="33">
        <f>TRUNC(TRUNC(E808,8)*F808,2)</f>
        <v>6.22</v>
      </c>
    </row>
    <row r="809" spans="1:7" ht="15" customHeight="1">
      <c r="A809" s="30"/>
      <c r="B809" s="30"/>
      <c r="C809" s="30"/>
      <c r="D809" s="30"/>
      <c r="E809" s="85" t="s">
        <v>521</v>
      </c>
      <c r="F809" s="85"/>
      <c r="G809" s="34">
        <f>SUM(G808:G808)</f>
        <v>6.22</v>
      </c>
    </row>
    <row r="810" spans="1:7" ht="15" customHeight="1">
      <c r="A810" s="30"/>
      <c r="B810" s="30"/>
      <c r="C810" s="30"/>
      <c r="D810" s="30"/>
      <c r="E810" s="86" t="s">
        <v>522</v>
      </c>
      <c r="F810" s="86"/>
      <c r="G810" s="35">
        <f>SUM(G809)</f>
        <v>6.22</v>
      </c>
    </row>
    <row r="811" spans="1:7" ht="9.9499999999999993" customHeight="1">
      <c r="A811" s="30"/>
      <c r="B811" s="30"/>
      <c r="C811" s="30"/>
      <c r="D811" s="30"/>
      <c r="E811" s="87"/>
      <c r="F811" s="87"/>
      <c r="G811" s="87"/>
    </row>
    <row r="812" spans="1:7" ht="20.100000000000001" customHeight="1">
      <c r="A812" s="88" t="s">
        <v>903</v>
      </c>
      <c r="B812" s="88"/>
      <c r="C812" s="88"/>
      <c r="D812" s="88"/>
      <c r="E812" s="88"/>
      <c r="F812" s="88"/>
      <c r="G812" s="88"/>
    </row>
    <row r="813" spans="1:7" ht="15" customHeight="1">
      <c r="A813" s="84" t="s">
        <v>507</v>
      </c>
      <c r="B813" s="84"/>
      <c r="C813" s="25" t="s">
        <v>3</v>
      </c>
      <c r="D813" s="25" t="s">
        <v>4</v>
      </c>
      <c r="E813" s="25" t="s">
        <v>508</v>
      </c>
      <c r="F813" s="25" t="s">
        <v>509</v>
      </c>
      <c r="G813" s="32" t="s">
        <v>510</v>
      </c>
    </row>
    <row r="814" spans="1:7" ht="15" customHeight="1">
      <c r="A814" s="26" t="s">
        <v>898</v>
      </c>
      <c r="B814" s="27" t="s">
        <v>899</v>
      </c>
      <c r="C814" s="26" t="s">
        <v>37</v>
      </c>
      <c r="D814" s="26" t="s">
        <v>20</v>
      </c>
      <c r="E814" s="28">
        <v>5.8999999999999999E-3</v>
      </c>
      <c r="F814" s="29">
        <v>53.67</v>
      </c>
      <c r="G814" s="33">
        <f>TRUNC(TRUNC(E814,8)*F814,2)</f>
        <v>0.31</v>
      </c>
    </row>
    <row r="815" spans="1:7" ht="21" customHeight="1">
      <c r="A815" s="26" t="s">
        <v>904</v>
      </c>
      <c r="B815" s="27" t="s">
        <v>905</v>
      </c>
      <c r="C815" s="26" t="s">
        <v>37</v>
      </c>
      <c r="D815" s="26" t="s">
        <v>20</v>
      </c>
      <c r="E815" s="28">
        <v>1</v>
      </c>
      <c r="F815" s="29">
        <v>4.6900000000000004</v>
      </c>
      <c r="G815" s="33">
        <f>TRUNC(TRUNC(E815,8)*F815,2)</f>
        <v>4.6900000000000004</v>
      </c>
    </row>
    <row r="816" spans="1:7" ht="15" customHeight="1">
      <c r="A816" s="26" t="s">
        <v>884</v>
      </c>
      <c r="B816" s="27" t="s">
        <v>885</v>
      </c>
      <c r="C816" s="26" t="s">
        <v>37</v>
      </c>
      <c r="D816" s="26" t="s">
        <v>20</v>
      </c>
      <c r="E816" s="28">
        <v>3.15E-2</v>
      </c>
      <c r="F816" s="29">
        <v>1.77</v>
      </c>
      <c r="G816" s="33">
        <f>TRUNC(TRUNC(E816,8)*F816,2)</f>
        <v>0.05</v>
      </c>
    </row>
    <row r="817" spans="1:7" ht="21" customHeight="1">
      <c r="A817" s="26" t="s">
        <v>900</v>
      </c>
      <c r="B817" s="27" t="s">
        <v>901</v>
      </c>
      <c r="C817" s="26" t="s">
        <v>37</v>
      </c>
      <c r="D817" s="26" t="s">
        <v>20</v>
      </c>
      <c r="E817" s="28">
        <v>7.0000000000000001E-3</v>
      </c>
      <c r="F817" s="29">
        <v>60.81</v>
      </c>
      <c r="G817" s="33">
        <f>TRUNC(TRUNC(E817,8)*F817,2)</f>
        <v>0.42</v>
      </c>
    </row>
    <row r="818" spans="1:7" ht="15" customHeight="1">
      <c r="A818" s="30"/>
      <c r="B818" s="30"/>
      <c r="C818" s="30"/>
      <c r="D818" s="30"/>
      <c r="E818" s="85" t="s">
        <v>521</v>
      </c>
      <c r="F818" s="85"/>
      <c r="G818" s="34">
        <f>SUM(G814:G817)</f>
        <v>5.47</v>
      </c>
    </row>
    <row r="819" spans="1:7" ht="15" customHeight="1">
      <c r="A819" s="84" t="s">
        <v>524</v>
      </c>
      <c r="B819" s="84"/>
      <c r="C819" s="25" t="s">
        <v>3</v>
      </c>
      <c r="D819" s="25" t="s">
        <v>4</v>
      </c>
      <c r="E819" s="25" t="s">
        <v>508</v>
      </c>
      <c r="F819" s="25" t="s">
        <v>509</v>
      </c>
      <c r="G819" s="32" t="s">
        <v>510</v>
      </c>
    </row>
    <row r="820" spans="1:7" ht="21" customHeight="1">
      <c r="A820" s="26" t="s">
        <v>888</v>
      </c>
      <c r="B820" s="27" t="s">
        <v>889</v>
      </c>
      <c r="C820" s="26" t="s">
        <v>37</v>
      </c>
      <c r="D820" s="26" t="s">
        <v>527</v>
      </c>
      <c r="E820" s="28">
        <v>9.9508520000000003E-2</v>
      </c>
      <c r="F820" s="29">
        <v>23.38</v>
      </c>
      <c r="G820" s="33">
        <f>TRUNC(TRUNC(E820,8)*F820,2)</f>
        <v>2.3199999999999998</v>
      </c>
    </row>
    <row r="821" spans="1:7" ht="21" customHeight="1">
      <c r="A821" s="26" t="s">
        <v>890</v>
      </c>
      <c r="B821" s="27" t="s">
        <v>891</v>
      </c>
      <c r="C821" s="26" t="s">
        <v>37</v>
      </c>
      <c r="D821" s="26" t="s">
        <v>527</v>
      </c>
      <c r="E821" s="28">
        <v>9.9936230000000001E-2</v>
      </c>
      <c r="F821" s="29">
        <v>27.8</v>
      </c>
      <c r="G821" s="33">
        <f>TRUNC(TRUNC(E821,8)*F821,2)</f>
        <v>2.77</v>
      </c>
    </row>
    <row r="822" spans="1:7" ht="18" customHeight="1">
      <c r="A822" s="30"/>
      <c r="B822" s="30"/>
      <c r="C822" s="30"/>
      <c r="D822" s="30"/>
      <c r="E822" s="85" t="s">
        <v>531</v>
      </c>
      <c r="F822" s="85"/>
      <c r="G822" s="34">
        <f>SUM(G820:G821)</f>
        <v>5.09</v>
      </c>
    </row>
    <row r="823" spans="1:7" ht="15" customHeight="1">
      <c r="A823" s="30"/>
      <c r="B823" s="30"/>
      <c r="C823" s="30"/>
      <c r="D823" s="30"/>
      <c r="E823" s="86" t="s">
        <v>522</v>
      </c>
      <c r="F823" s="86"/>
      <c r="G823" s="35">
        <f>SUM(G818,G822)</f>
        <v>10.559999999999999</v>
      </c>
    </row>
    <row r="824" spans="1:7" ht="9.9499999999999993" customHeight="1">
      <c r="A824" s="30"/>
      <c r="B824" s="30"/>
      <c r="C824" s="30"/>
      <c r="D824" s="30"/>
      <c r="E824" s="87"/>
      <c r="F824" s="87"/>
      <c r="G824" s="87"/>
    </row>
    <row r="825" spans="1:7" ht="20.100000000000001" customHeight="1">
      <c r="A825" s="88" t="s">
        <v>906</v>
      </c>
      <c r="B825" s="88"/>
      <c r="C825" s="88"/>
      <c r="D825" s="88"/>
      <c r="E825" s="88"/>
      <c r="F825" s="88"/>
      <c r="G825" s="88"/>
    </row>
    <row r="826" spans="1:7" ht="15" customHeight="1">
      <c r="A826" s="84" t="s">
        <v>507</v>
      </c>
      <c r="B826" s="84"/>
      <c r="C826" s="25" t="s">
        <v>3</v>
      </c>
      <c r="D826" s="25" t="s">
        <v>4</v>
      </c>
      <c r="E826" s="25" t="s">
        <v>508</v>
      </c>
      <c r="F826" s="25" t="s">
        <v>509</v>
      </c>
      <c r="G826" s="32" t="s">
        <v>510</v>
      </c>
    </row>
    <row r="827" spans="1:7" ht="15" customHeight="1">
      <c r="A827" s="26" t="s">
        <v>898</v>
      </c>
      <c r="B827" s="27" t="s">
        <v>899</v>
      </c>
      <c r="C827" s="26" t="s">
        <v>37</v>
      </c>
      <c r="D827" s="26" t="s">
        <v>20</v>
      </c>
      <c r="E827" s="28">
        <v>7.1000000000000004E-3</v>
      </c>
      <c r="F827" s="29">
        <v>53.67</v>
      </c>
      <c r="G827" s="33">
        <f>TRUNC(TRUNC(E827,8)*F827,2)</f>
        <v>0.38</v>
      </c>
    </row>
    <row r="828" spans="1:7" ht="21" customHeight="1">
      <c r="A828" s="26" t="s">
        <v>907</v>
      </c>
      <c r="B828" s="27" t="s">
        <v>908</v>
      </c>
      <c r="C828" s="26" t="s">
        <v>37</v>
      </c>
      <c r="D828" s="26" t="s">
        <v>20</v>
      </c>
      <c r="E828" s="28">
        <v>1</v>
      </c>
      <c r="F828" s="29">
        <v>0.64</v>
      </c>
      <c r="G828" s="33">
        <f>TRUNC(TRUNC(E828,8)*F828,2)</f>
        <v>0.64</v>
      </c>
    </row>
    <row r="829" spans="1:7" ht="15" customHeight="1">
      <c r="A829" s="26" t="s">
        <v>884</v>
      </c>
      <c r="B829" s="27" t="s">
        <v>885</v>
      </c>
      <c r="C829" s="26" t="s">
        <v>37</v>
      </c>
      <c r="D829" s="26" t="s">
        <v>20</v>
      </c>
      <c r="E829" s="28">
        <v>3.0200000000000001E-2</v>
      </c>
      <c r="F829" s="29">
        <v>1.77</v>
      </c>
      <c r="G829" s="33">
        <f>TRUNC(TRUNC(E829,8)*F829,2)</f>
        <v>0.05</v>
      </c>
    </row>
    <row r="830" spans="1:7" ht="21" customHeight="1">
      <c r="A830" s="26" t="s">
        <v>900</v>
      </c>
      <c r="B830" s="27" t="s">
        <v>901</v>
      </c>
      <c r="C830" s="26" t="s">
        <v>37</v>
      </c>
      <c r="D830" s="26" t="s">
        <v>20</v>
      </c>
      <c r="E830" s="28">
        <v>8.0000000000000002E-3</v>
      </c>
      <c r="F830" s="29">
        <v>60.81</v>
      </c>
      <c r="G830" s="33">
        <f>TRUNC(TRUNC(E830,8)*F830,2)</f>
        <v>0.48</v>
      </c>
    </row>
    <row r="831" spans="1:7" ht="15" customHeight="1">
      <c r="A831" s="30"/>
      <c r="B831" s="30"/>
      <c r="C831" s="30"/>
      <c r="D831" s="30"/>
      <c r="E831" s="85" t="s">
        <v>521</v>
      </c>
      <c r="F831" s="85"/>
      <c r="G831" s="34">
        <f>SUM(G827:G830)</f>
        <v>1.55</v>
      </c>
    </row>
    <row r="832" spans="1:7" ht="15" customHeight="1">
      <c r="A832" s="84" t="s">
        <v>524</v>
      </c>
      <c r="B832" s="84"/>
      <c r="C832" s="25" t="s">
        <v>3</v>
      </c>
      <c r="D832" s="25" t="s">
        <v>4</v>
      </c>
      <c r="E832" s="25" t="s">
        <v>508</v>
      </c>
      <c r="F832" s="25" t="s">
        <v>509</v>
      </c>
      <c r="G832" s="32" t="s">
        <v>510</v>
      </c>
    </row>
    <row r="833" spans="1:7" ht="21" customHeight="1">
      <c r="A833" s="26" t="s">
        <v>888</v>
      </c>
      <c r="B833" s="27" t="s">
        <v>889</v>
      </c>
      <c r="C833" s="26" t="s">
        <v>37</v>
      </c>
      <c r="D833" s="26" t="s">
        <v>527</v>
      </c>
      <c r="E833" s="28">
        <v>0.10297794</v>
      </c>
      <c r="F833" s="29">
        <v>23.38</v>
      </c>
      <c r="G833" s="33">
        <f>TRUNC(TRUNC(E833,8)*F833,2)</f>
        <v>2.4</v>
      </c>
    </row>
    <row r="834" spans="1:7" ht="21" customHeight="1">
      <c r="A834" s="26" t="s">
        <v>890</v>
      </c>
      <c r="B834" s="27" t="s">
        <v>891</v>
      </c>
      <c r="C834" s="26" t="s">
        <v>37</v>
      </c>
      <c r="D834" s="26" t="s">
        <v>527</v>
      </c>
      <c r="E834" s="28">
        <v>0.10340565</v>
      </c>
      <c r="F834" s="29">
        <v>27.8</v>
      </c>
      <c r="G834" s="33">
        <f>TRUNC(TRUNC(E834,8)*F834,2)</f>
        <v>2.87</v>
      </c>
    </row>
    <row r="835" spans="1:7" ht="18" customHeight="1">
      <c r="A835" s="30"/>
      <c r="B835" s="30"/>
      <c r="C835" s="30"/>
      <c r="D835" s="30"/>
      <c r="E835" s="85" t="s">
        <v>531</v>
      </c>
      <c r="F835" s="85"/>
      <c r="G835" s="34">
        <f>SUM(G833:G834)</f>
        <v>5.27</v>
      </c>
    </row>
    <row r="836" spans="1:7" ht="15" customHeight="1">
      <c r="A836" s="30"/>
      <c r="B836" s="30"/>
      <c r="C836" s="30"/>
      <c r="D836" s="30"/>
      <c r="E836" s="86" t="s">
        <v>522</v>
      </c>
      <c r="F836" s="86"/>
      <c r="G836" s="35">
        <f>SUM(G831,G835)</f>
        <v>6.8199999999999994</v>
      </c>
    </row>
    <row r="837" spans="1:7" ht="9.9499999999999993" customHeight="1">
      <c r="A837" s="30"/>
      <c r="B837" s="30"/>
      <c r="C837" s="30"/>
      <c r="D837" s="30"/>
      <c r="E837" s="87"/>
      <c r="F837" s="87"/>
      <c r="G837" s="87"/>
    </row>
    <row r="838" spans="1:7" ht="20.100000000000001" customHeight="1">
      <c r="A838" s="88" t="s">
        <v>909</v>
      </c>
      <c r="B838" s="88"/>
      <c r="C838" s="88"/>
      <c r="D838" s="88"/>
      <c r="E838" s="88"/>
      <c r="F838" s="88"/>
      <c r="G838" s="88"/>
    </row>
    <row r="839" spans="1:7" ht="15" customHeight="1">
      <c r="A839" s="84" t="s">
        <v>507</v>
      </c>
      <c r="B839" s="84"/>
      <c r="C839" s="25" t="s">
        <v>3</v>
      </c>
      <c r="D839" s="25" t="s">
        <v>4</v>
      </c>
      <c r="E839" s="25" t="s">
        <v>508</v>
      </c>
      <c r="F839" s="25" t="s">
        <v>509</v>
      </c>
      <c r="G839" s="32" t="s">
        <v>510</v>
      </c>
    </row>
    <row r="840" spans="1:7">
      <c r="A840" s="26" t="s">
        <v>910</v>
      </c>
      <c r="B840" s="27" t="s">
        <v>911</v>
      </c>
      <c r="C840" s="26" t="s">
        <v>37</v>
      </c>
      <c r="D840" s="26" t="s">
        <v>20</v>
      </c>
      <c r="E840" s="28">
        <v>1.06E-2</v>
      </c>
      <c r="F840" s="29">
        <v>8.9499999999999993</v>
      </c>
      <c r="G840" s="33">
        <f>TRUNC(TRUNC(E840,8)*F840,2)</f>
        <v>0.09</v>
      </c>
    </row>
    <row r="841" spans="1:7" ht="21" customHeight="1">
      <c r="A841" s="26" t="s">
        <v>912</v>
      </c>
      <c r="B841" s="27" t="s">
        <v>913</v>
      </c>
      <c r="C841" s="26" t="s">
        <v>37</v>
      </c>
      <c r="D841" s="26" t="s">
        <v>20</v>
      </c>
      <c r="E841" s="28">
        <v>1</v>
      </c>
      <c r="F841" s="29">
        <v>45.07</v>
      </c>
      <c r="G841" s="33">
        <f>TRUNC(TRUNC(E841,8)*F841,2)</f>
        <v>45.07</v>
      </c>
    </row>
    <row r="842" spans="1:7" ht="15" customHeight="1">
      <c r="A842" s="30"/>
      <c r="B842" s="30"/>
      <c r="C842" s="30"/>
      <c r="D842" s="30"/>
      <c r="E842" s="85" t="s">
        <v>521</v>
      </c>
      <c r="F842" s="85"/>
      <c r="G842" s="34">
        <f>SUM(G840:G841)</f>
        <v>45.160000000000004</v>
      </c>
    </row>
    <row r="843" spans="1:7" ht="15" customHeight="1">
      <c r="A843" s="84" t="s">
        <v>524</v>
      </c>
      <c r="B843" s="84"/>
      <c r="C843" s="25" t="s">
        <v>3</v>
      </c>
      <c r="D843" s="25" t="s">
        <v>4</v>
      </c>
      <c r="E843" s="25" t="s">
        <v>508</v>
      </c>
      <c r="F843" s="25" t="s">
        <v>509</v>
      </c>
      <c r="G843" s="32" t="s">
        <v>510</v>
      </c>
    </row>
    <row r="844" spans="1:7" ht="16.5">
      <c r="A844" s="26" t="s">
        <v>888</v>
      </c>
      <c r="B844" s="27" t="s">
        <v>889</v>
      </c>
      <c r="C844" s="26" t="s">
        <v>37</v>
      </c>
      <c r="D844" s="26" t="s">
        <v>527</v>
      </c>
      <c r="E844" s="28">
        <v>0.16762009999999999</v>
      </c>
      <c r="F844" s="29">
        <v>23.38</v>
      </c>
      <c r="G844" s="33">
        <f>TRUNC(TRUNC(E844,8)*F844,2)</f>
        <v>3.91</v>
      </c>
    </row>
    <row r="845" spans="1:7">
      <c r="A845" s="26" t="s">
        <v>890</v>
      </c>
      <c r="B845" s="27" t="s">
        <v>891</v>
      </c>
      <c r="C845" s="26" t="s">
        <v>37</v>
      </c>
      <c r="D845" s="26" t="s">
        <v>527</v>
      </c>
      <c r="E845" s="28">
        <v>0.16811581</v>
      </c>
      <c r="F845" s="29">
        <v>27.8</v>
      </c>
      <c r="G845" s="33">
        <f>TRUNC(TRUNC(E845,8)*F845,2)</f>
        <v>4.67</v>
      </c>
    </row>
    <row r="846" spans="1:7" ht="18" customHeight="1">
      <c r="A846" s="30"/>
      <c r="B846" s="30"/>
      <c r="C846" s="30"/>
      <c r="D846" s="30"/>
      <c r="E846" s="85" t="s">
        <v>531</v>
      </c>
      <c r="F846" s="85"/>
      <c r="G846" s="34">
        <f>SUM(G844:G845)</f>
        <v>8.58</v>
      </c>
    </row>
    <row r="847" spans="1:7" ht="15" customHeight="1">
      <c r="A847" s="30"/>
      <c r="B847" s="30"/>
      <c r="C847" s="30"/>
      <c r="D847" s="30"/>
      <c r="E847" s="86" t="s">
        <v>522</v>
      </c>
      <c r="F847" s="86"/>
      <c r="G847" s="35">
        <f>SUM(G842,G846)</f>
        <v>53.74</v>
      </c>
    </row>
    <row r="848" spans="1:7" ht="9.9499999999999993" customHeight="1">
      <c r="A848" s="30"/>
      <c r="B848" s="30"/>
      <c r="C848" s="30"/>
      <c r="D848" s="30"/>
      <c r="E848" s="87"/>
      <c r="F848" s="87"/>
      <c r="G848" s="87"/>
    </row>
    <row r="849" spans="1:7" ht="20.100000000000001" customHeight="1">
      <c r="A849" s="88" t="s">
        <v>914</v>
      </c>
      <c r="B849" s="88"/>
      <c r="C849" s="88"/>
      <c r="D849" s="88"/>
      <c r="E849" s="88"/>
      <c r="F849" s="88"/>
      <c r="G849" s="88"/>
    </row>
    <row r="850" spans="1:7" ht="15" customHeight="1">
      <c r="A850" s="84" t="s">
        <v>507</v>
      </c>
      <c r="B850" s="84"/>
      <c r="C850" s="25" t="s">
        <v>3</v>
      </c>
      <c r="D850" s="25" t="s">
        <v>4</v>
      </c>
      <c r="E850" s="25" t="s">
        <v>508</v>
      </c>
      <c r="F850" s="25" t="s">
        <v>509</v>
      </c>
      <c r="G850" s="32" t="s">
        <v>510</v>
      </c>
    </row>
    <row r="851" spans="1:7">
      <c r="A851" s="26" t="s">
        <v>910</v>
      </c>
      <c r="B851" s="27" t="s">
        <v>911</v>
      </c>
      <c r="C851" s="26" t="s">
        <v>37</v>
      </c>
      <c r="D851" s="26" t="s">
        <v>20</v>
      </c>
      <c r="E851" s="28">
        <v>1.06E-2</v>
      </c>
      <c r="F851" s="29">
        <v>8.9499999999999993</v>
      </c>
      <c r="G851" s="33">
        <f>TRUNC(TRUNC(E851,8)*F851,2)</f>
        <v>0.09</v>
      </c>
    </row>
    <row r="852" spans="1:7" ht="16.5">
      <c r="A852" s="26" t="s">
        <v>915</v>
      </c>
      <c r="B852" s="27" t="s">
        <v>916</v>
      </c>
      <c r="C852" s="26" t="s">
        <v>37</v>
      </c>
      <c r="D852" s="26" t="s">
        <v>20</v>
      </c>
      <c r="E852" s="28">
        <v>1</v>
      </c>
      <c r="F852" s="29">
        <v>42.51</v>
      </c>
      <c r="G852" s="33">
        <f>TRUNC(TRUNC(E852,8)*F852,2)</f>
        <v>42.51</v>
      </c>
    </row>
    <row r="853" spans="1:7" ht="15" customHeight="1">
      <c r="A853" s="30"/>
      <c r="B853" s="30"/>
      <c r="C853" s="30"/>
      <c r="D853" s="30"/>
      <c r="E853" s="85" t="s">
        <v>521</v>
      </c>
      <c r="F853" s="85"/>
      <c r="G853" s="34">
        <f>SUM(G851:G852)</f>
        <v>42.6</v>
      </c>
    </row>
    <row r="854" spans="1:7" ht="15" customHeight="1">
      <c r="A854" s="84" t="s">
        <v>524</v>
      </c>
      <c r="B854" s="84"/>
      <c r="C854" s="25" t="s">
        <v>3</v>
      </c>
      <c r="D854" s="25" t="s">
        <v>4</v>
      </c>
      <c r="E854" s="25" t="s">
        <v>508</v>
      </c>
      <c r="F854" s="25" t="s">
        <v>509</v>
      </c>
      <c r="G854" s="32" t="s">
        <v>510</v>
      </c>
    </row>
    <row r="855" spans="1:7" ht="21" customHeight="1">
      <c r="A855" s="26" t="s">
        <v>888</v>
      </c>
      <c r="B855" s="27" t="s">
        <v>889</v>
      </c>
      <c r="C855" s="26" t="s">
        <v>37</v>
      </c>
      <c r="D855" s="26" t="s">
        <v>527</v>
      </c>
      <c r="E855" s="28">
        <v>0.16788289000000001</v>
      </c>
      <c r="F855" s="29">
        <v>23.38</v>
      </c>
      <c r="G855" s="33">
        <f>TRUNC(TRUNC(E855,8)*F855,2)</f>
        <v>3.92</v>
      </c>
    </row>
    <row r="856" spans="1:7" ht="21" customHeight="1">
      <c r="A856" s="26" t="s">
        <v>890</v>
      </c>
      <c r="B856" s="27" t="s">
        <v>891</v>
      </c>
      <c r="C856" s="26" t="s">
        <v>37</v>
      </c>
      <c r="D856" s="26" t="s">
        <v>527</v>
      </c>
      <c r="E856" s="28">
        <v>0.16795088999999999</v>
      </c>
      <c r="F856" s="29">
        <v>27.8</v>
      </c>
      <c r="G856" s="33">
        <f>TRUNC(TRUNC(E856,8)*F856,2)</f>
        <v>4.66</v>
      </c>
    </row>
    <row r="857" spans="1:7" ht="18" customHeight="1">
      <c r="A857" s="30"/>
      <c r="B857" s="30"/>
      <c r="C857" s="30"/>
      <c r="D857" s="30"/>
      <c r="E857" s="85" t="s">
        <v>531</v>
      </c>
      <c r="F857" s="85"/>
      <c r="G857" s="34">
        <f>SUM(G855:G856)</f>
        <v>8.58</v>
      </c>
    </row>
    <row r="858" spans="1:7" ht="15" customHeight="1">
      <c r="A858" s="30"/>
      <c r="B858" s="30"/>
      <c r="C858" s="30"/>
      <c r="D858" s="30"/>
      <c r="E858" s="86" t="s">
        <v>522</v>
      </c>
      <c r="F858" s="86"/>
      <c r="G858" s="35">
        <f>SUM(G853,G857)</f>
        <v>51.18</v>
      </c>
    </row>
    <row r="859" spans="1:7" ht="9.9499999999999993" customHeight="1">
      <c r="A859" s="30"/>
      <c r="B859" s="30"/>
      <c r="C859" s="30"/>
      <c r="D859" s="30"/>
      <c r="E859" s="87"/>
      <c r="F859" s="87"/>
      <c r="G859" s="87"/>
    </row>
    <row r="860" spans="1:7" ht="20.100000000000001" customHeight="1">
      <c r="A860" s="88" t="s">
        <v>917</v>
      </c>
      <c r="B860" s="88"/>
      <c r="C860" s="88"/>
      <c r="D860" s="88"/>
      <c r="E860" s="88"/>
      <c r="F860" s="88"/>
      <c r="G860" s="88"/>
    </row>
    <row r="861" spans="1:7" ht="15" customHeight="1">
      <c r="A861" s="84" t="s">
        <v>507</v>
      </c>
      <c r="B861" s="84"/>
      <c r="C861" s="25" t="s">
        <v>3</v>
      </c>
      <c r="D861" s="25" t="s">
        <v>4</v>
      </c>
      <c r="E861" s="25" t="s">
        <v>508</v>
      </c>
      <c r="F861" s="25" t="s">
        <v>509</v>
      </c>
      <c r="G861" s="32" t="s">
        <v>510</v>
      </c>
    </row>
    <row r="862" spans="1:7" ht="15" customHeight="1">
      <c r="A862" s="26" t="s">
        <v>898</v>
      </c>
      <c r="B862" s="27" t="s">
        <v>899</v>
      </c>
      <c r="C862" s="26" t="s">
        <v>37</v>
      </c>
      <c r="D862" s="26" t="s">
        <v>20</v>
      </c>
      <c r="E862" s="28">
        <v>0.02</v>
      </c>
      <c r="F862" s="29">
        <v>53.67</v>
      </c>
      <c r="G862" s="33">
        <f>TRUNC(TRUNC(E862,8)*F862,2)</f>
        <v>1.07</v>
      </c>
    </row>
    <row r="863" spans="1:7" ht="15" customHeight="1">
      <c r="A863" s="26" t="s">
        <v>884</v>
      </c>
      <c r="B863" s="27" t="s">
        <v>885</v>
      </c>
      <c r="C863" s="26" t="s">
        <v>37</v>
      </c>
      <c r="D863" s="26" t="s">
        <v>20</v>
      </c>
      <c r="E863" s="28">
        <v>1.8800000000000001E-2</v>
      </c>
      <c r="F863" s="29">
        <v>1.77</v>
      </c>
      <c r="G863" s="33">
        <f>TRUNC(TRUNC(E863,8)*F863,2)</f>
        <v>0.03</v>
      </c>
    </row>
    <row r="864" spans="1:7" ht="21" customHeight="1">
      <c r="A864" s="26" t="s">
        <v>900</v>
      </c>
      <c r="B864" s="27" t="s">
        <v>901</v>
      </c>
      <c r="C864" s="26" t="s">
        <v>37</v>
      </c>
      <c r="D864" s="26" t="s">
        <v>20</v>
      </c>
      <c r="E864" s="28">
        <v>2.5999999999999999E-2</v>
      </c>
      <c r="F864" s="29">
        <v>60.81</v>
      </c>
      <c r="G864" s="33">
        <f>TRUNC(TRUNC(E864,8)*F864,2)</f>
        <v>1.58</v>
      </c>
    </row>
    <row r="865" spans="1:7" ht="21" customHeight="1">
      <c r="A865" s="26" t="s">
        <v>918</v>
      </c>
      <c r="B865" s="27" t="s">
        <v>919</v>
      </c>
      <c r="C865" s="26" t="s">
        <v>37</v>
      </c>
      <c r="D865" s="26" t="s">
        <v>20</v>
      </c>
      <c r="E865" s="28">
        <v>1</v>
      </c>
      <c r="F865" s="29">
        <v>8.92</v>
      </c>
      <c r="G865" s="33">
        <f>TRUNC(TRUNC(E865,8)*F865,2)</f>
        <v>8.92</v>
      </c>
    </row>
    <row r="866" spans="1:7" ht="15" customHeight="1">
      <c r="A866" s="30"/>
      <c r="B866" s="30"/>
      <c r="C866" s="30"/>
      <c r="D866" s="30"/>
      <c r="E866" s="85" t="s">
        <v>521</v>
      </c>
      <c r="F866" s="85"/>
      <c r="G866" s="34">
        <f>SUM(G862:G865)</f>
        <v>11.6</v>
      </c>
    </row>
    <row r="867" spans="1:7" ht="15" customHeight="1">
      <c r="A867" s="84" t="s">
        <v>524</v>
      </c>
      <c r="B867" s="84"/>
      <c r="C867" s="25" t="s">
        <v>3</v>
      </c>
      <c r="D867" s="25" t="s">
        <v>4</v>
      </c>
      <c r="E867" s="25" t="s">
        <v>508</v>
      </c>
      <c r="F867" s="25" t="s">
        <v>509</v>
      </c>
      <c r="G867" s="32" t="s">
        <v>510</v>
      </c>
    </row>
    <row r="868" spans="1:7" ht="21" customHeight="1">
      <c r="A868" s="26" t="s">
        <v>888</v>
      </c>
      <c r="B868" s="27" t="s">
        <v>889</v>
      </c>
      <c r="C868" s="26" t="s">
        <v>37</v>
      </c>
      <c r="D868" s="26" t="s">
        <v>527</v>
      </c>
      <c r="E868" s="28">
        <v>0.11376534000000001</v>
      </c>
      <c r="F868" s="29">
        <v>23.38</v>
      </c>
      <c r="G868" s="33">
        <f>TRUNC(TRUNC(E868,8)*F868,2)</f>
        <v>2.65</v>
      </c>
    </row>
    <row r="869" spans="1:7" ht="21" customHeight="1">
      <c r="A869" s="26" t="s">
        <v>890</v>
      </c>
      <c r="B869" s="27" t="s">
        <v>891</v>
      </c>
      <c r="C869" s="26" t="s">
        <v>37</v>
      </c>
      <c r="D869" s="26" t="s">
        <v>527</v>
      </c>
      <c r="E869" s="28">
        <v>0.11419305</v>
      </c>
      <c r="F869" s="29">
        <v>27.8</v>
      </c>
      <c r="G869" s="33">
        <f>TRUNC(TRUNC(E869,8)*F869,2)</f>
        <v>3.17</v>
      </c>
    </row>
    <row r="870" spans="1:7" ht="18" customHeight="1">
      <c r="A870" s="30"/>
      <c r="B870" s="30"/>
      <c r="C870" s="30"/>
      <c r="D870" s="30"/>
      <c r="E870" s="85" t="s">
        <v>531</v>
      </c>
      <c r="F870" s="85"/>
      <c r="G870" s="34">
        <f>SUM(G868:G869)</f>
        <v>5.82</v>
      </c>
    </row>
    <row r="871" spans="1:7" ht="15" customHeight="1">
      <c r="A871" s="30"/>
      <c r="B871" s="30"/>
      <c r="C871" s="30"/>
      <c r="D871" s="30"/>
      <c r="E871" s="86" t="s">
        <v>522</v>
      </c>
      <c r="F871" s="86"/>
      <c r="G871" s="35">
        <f>SUM(G866,G870)</f>
        <v>17.420000000000002</v>
      </c>
    </row>
    <row r="872" spans="1:7" ht="9.9499999999999993" customHeight="1">
      <c r="A872" s="30"/>
      <c r="B872" s="30"/>
      <c r="C872" s="30"/>
      <c r="D872" s="30"/>
      <c r="E872" s="87"/>
      <c r="F872" s="87"/>
      <c r="G872" s="87"/>
    </row>
    <row r="873" spans="1:7" ht="20.100000000000001" customHeight="1">
      <c r="A873" s="88" t="s">
        <v>920</v>
      </c>
      <c r="B873" s="88"/>
      <c r="C873" s="88"/>
      <c r="D873" s="88"/>
      <c r="E873" s="88"/>
      <c r="F873" s="88"/>
      <c r="G873" s="88"/>
    </row>
    <row r="874" spans="1:7" ht="15" customHeight="1">
      <c r="A874" s="84" t="s">
        <v>507</v>
      </c>
      <c r="B874" s="84"/>
      <c r="C874" s="25" t="s">
        <v>3</v>
      </c>
      <c r="D874" s="25" t="s">
        <v>4</v>
      </c>
      <c r="E874" s="25" t="s">
        <v>508</v>
      </c>
      <c r="F874" s="25" t="s">
        <v>509</v>
      </c>
      <c r="G874" s="32" t="s">
        <v>510</v>
      </c>
    </row>
    <row r="875" spans="1:7" ht="15" customHeight="1">
      <c r="A875" s="26" t="s">
        <v>898</v>
      </c>
      <c r="B875" s="27" t="s">
        <v>899</v>
      </c>
      <c r="C875" s="26" t="s">
        <v>37</v>
      </c>
      <c r="D875" s="26" t="s">
        <v>20</v>
      </c>
      <c r="E875" s="28">
        <v>8.8000000000000005E-3</v>
      </c>
      <c r="F875" s="29">
        <v>53.67</v>
      </c>
      <c r="G875" s="33">
        <f>TRUNC(TRUNC(E875,8)*F875,2)</f>
        <v>0.47</v>
      </c>
    </row>
    <row r="876" spans="1:7" ht="15" customHeight="1">
      <c r="A876" s="26" t="s">
        <v>884</v>
      </c>
      <c r="B876" s="27" t="s">
        <v>885</v>
      </c>
      <c r="C876" s="26" t="s">
        <v>37</v>
      </c>
      <c r="D876" s="26" t="s">
        <v>20</v>
      </c>
      <c r="E876" s="28">
        <v>4.8399999999999999E-2</v>
      </c>
      <c r="F876" s="29">
        <v>1.77</v>
      </c>
      <c r="G876" s="33">
        <f>TRUNC(TRUNC(E876,8)*F876,2)</f>
        <v>0.08</v>
      </c>
    </row>
    <row r="877" spans="1:7" ht="21" customHeight="1">
      <c r="A877" s="26" t="s">
        <v>900</v>
      </c>
      <c r="B877" s="27" t="s">
        <v>901</v>
      </c>
      <c r="C877" s="26" t="s">
        <v>37</v>
      </c>
      <c r="D877" s="26" t="s">
        <v>20</v>
      </c>
      <c r="E877" s="28">
        <v>1.0500000000000001E-2</v>
      </c>
      <c r="F877" s="29">
        <v>60.81</v>
      </c>
      <c r="G877" s="33">
        <f>TRUNC(TRUNC(E877,8)*F877,2)</f>
        <v>0.63</v>
      </c>
    </row>
    <row r="878" spans="1:7" ht="16.5">
      <c r="A878" s="26" t="s">
        <v>921</v>
      </c>
      <c r="B878" s="27" t="s">
        <v>922</v>
      </c>
      <c r="C878" s="26" t="s">
        <v>37</v>
      </c>
      <c r="D878" s="26" t="s">
        <v>20</v>
      </c>
      <c r="E878" s="28">
        <v>1</v>
      </c>
      <c r="F878" s="29">
        <v>9.65</v>
      </c>
      <c r="G878" s="33">
        <f>TRUNC(TRUNC(E878,8)*F878,2)</f>
        <v>9.65</v>
      </c>
    </row>
    <row r="879" spans="1:7" ht="15" customHeight="1">
      <c r="A879" s="30"/>
      <c r="B879" s="30"/>
      <c r="C879" s="30"/>
      <c r="D879" s="30"/>
      <c r="E879" s="85" t="s">
        <v>521</v>
      </c>
      <c r="F879" s="85"/>
      <c r="G879" s="34">
        <f>SUM(G875:G878)</f>
        <v>10.83</v>
      </c>
    </row>
    <row r="880" spans="1:7" ht="15" customHeight="1">
      <c r="A880" s="84" t="s">
        <v>524</v>
      </c>
      <c r="B880" s="84"/>
      <c r="C880" s="25" t="s">
        <v>3</v>
      </c>
      <c r="D880" s="25" t="s">
        <v>4</v>
      </c>
      <c r="E880" s="25" t="s">
        <v>508</v>
      </c>
      <c r="F880" s="25" t="s">
        <v>509</v>
      </c>
      <c r="G880" s="32" t="s">
        <v>510</v>
      </c>
    </row>
    <row r="881" spans="1:7" ht="21" customHeight="1">
      <c r="A881" s="26" t="s">
        <v>888</v>
      </c>
      <c r="B881" s="27" t="s">
        <v>889</v>
      </c>
      <c r="C881" s="26" t="s">
        <v>37</v>
      </c>
      <c r="D881" s="26" t="s">
        <v>527</v>
      </c>
      <c r="E881" s="28">
        <v>0.14345991</v>
      </c>
      <c r="F881" s="29">
        <v>23.38</v>
      </c>
      <c r="G881" s="33">
        <f>TRUNC(TRUNC(E881,8)*F881,2)</f>
        <v>3.35</v>
      </c>
    </row>
    <row r="882" spans="1:7" ht="21" customHeight="1">
      <c r="A882" s="26" t="s">
        <v>890</v>
      </c>
      <c r="B882" s="27" t="s">
        <v>891</v>
      </c>
      <c r="C882" s="26" t="s">
        <v>37</v>
      </c>
      <c r="D882" s="26" t="s">
        <v>527</v>
      </c>
      <c r="E882" s="28">
        <v>0.14345991</v>
      </c>
      <c r="F882" s="29">
        <v>27.8</v>
      </c>
      <c r="G882" s="33">
        <f>TRUNC(TRUNC(E882,8)*F882,2)</f>
        <v>3.98</v>
      </c>
    </row>
    <row r="883" spans="1:7" ht="18" customHeight="1">
      <c r="A883" s="30"/>
      <c r="B883" s="30"/>
      <c r="C883" s="30"/>
      <c r="D883" s="30"/>
      <c r="E883" s="85" t="s">
        <v>531</v>
      </c>
      <c r="F883" s="85"/>
      <c r="G883" s="34">
        <f>SUM(G881:G882)</f>
        <v>7.33</v>
      </c>
    </row>
    <row r="884" spans="1:7" ht="15" customHeight="1">
      <c r="A884" s="30"/>
      <c r="B884" s="30"/>
      <c r="C884" s="30"/>
      <c r="D884" s="30"/>
      <c r="E884" s="86" t="s">
        <v>522</v>
      </c>
      <c r="F884" s="86"/>
      <c r="G884" s="35">
        <f>SUM(G879,G883)</f>
        <v>18.16</v>
      </c>
    </row>
    <row r="885" spans="1:7" ht="9.9499999999999993" customHeight="1">
      <c r="A885" s="30"/>
      <c r="B885" s="30"/>
      <c r="C885" s="30"/>
      <c r="D885" s="30"/>
      <c r="E885" s="87"/>
      <c r="F885" s="87"/>
      <c r="G885" s="87"/>
    </row>
    <row r="886" spans="1:7" ht="20.100000000000001" customHeight="1">
      <c r="A886" s="88" t="s">
        <v>923</v>
      </c>
      <c r="B886" s="88"/>
      <c r="C886" s="88"/>
      <c r="D886" s="88"/>
      <c r="E886" s="88"/>
      <c r="F886" s="88"/>
      <c r="G886" s="88"/>
    </row>
    <row r="887" spans="1:7" ht="15" customHeight="1">
      <c r="A887" s="84" t="s">
        <v>507</v>
      </c>
      <c r="B887" s="84"/>
      <c r="C887" s="25" t="s">
        <v>3</v>
      </c>
      <c r="D887" s="25" t="s">
        <v>4</v>
      </c>
      <c r="E887" s="25" t="s">
        <v>508</v>
      </c>
      <c r="F887" s="25" t="s">
        <v>509</v>
      </c>
      <c r="G887" s="32" t="s">
        <v>510</v>
      </c>
    </row>
    <row r="888" spans="1:7" ht="15" customHeight="1">
      <c r="A888" s="26" t="s">
        <v>898</v>
      </c>
      <c r="B888" s="27" t="s">
        <v>899</v>
      </c>
      <c r="C888" s="26" t="s">
        <v>37</v>
      </c>
      <c r="D888" s="26" t="s">
        <v>20</v>
      </c>
      <c r="E888" s="28">
        <v>1.06E-2</v>
      </c>
      <c r="F888" s="29">
        <v>53.67</v>
      </c>
      <c r="G888" s="33">
        <f>TRUNC(TRUNC(E888,8)*F888,2)</f>
        <v>0.56000000000000005</v>
      </c>
    </row>
    <row r="889" spans="1:7" ht="15" customHeight="1">
      <c r="A889" s="26" t="s">
        <v>884</v>
      </c>
      <c r="B889" s="27" t="s">
        <v>885</v>
      </c>
      <c r="C889" s="26" t="s">
        <v>37</v>
      </c>
      <c r="D889" s="26" t="s">
        <v>20</v>
      </c>
      <c r="E889" s="28">
        <v>4.53E-2</v>
      </c>
      <c r="F889" s="29">
        <v>1.77</v>
      </c>
      <c r="G889" s="33">
        <f>TRUNC(TRUNC(E889,8)*F889,2)</f>
        <v>0.08</v>
      </c>
    </row>
    <row r="890" spans="1:7" ht="16.5">
      <c r="A890" s="26" t="s">
        <v>900</v>
      </c>
      <c r="B890" s="27" t="s">
        <v>901</v>
      </c>
      <c r="C890" s="26" t="s">
        <v>37</v>
      </c>
      <c r="D890" s="26" t="s">
        <v>20</v>
      </c>
      <c r="E890" s="28">
        <v>1.2E-2</v>
      </c>
      <c r="F890" s="29">
        <v>60.81</v>
      </c>
      <c r="G890" s="33">
        <f>TRUNC(TRUNC(E890,8)*F890,2)</f>
        <v>0.72</v>
      </c>
    </row>
    <row r="891" spans="1:7" ht="21" customHeight="1">
      <c r="A891" s="26" t="s">
        <v>924</v>
      </c>
      <c r="B891" s="27" t="s">
        <v>925</v>
      </c>
      <c r="C891" s="26" t="s">
        <v>37</v>
      </c>
      <c r="D891" s="26" t="s">
        <v>20</v>
      </c>
      <c r="E891" s="28">
        <v>1</v>
      </c>
      <c r="F891" s="29">
        <v>1.05</v>
      </c>
      <c r="G891" s="33">
        <f>TRUNC(TRUNC(E891,8)*F891,2)</f>
        <v>1.05</v>
      </c>
    </row>
    <row r="892" spans="1:7" ht="15" customHeight="1">
      <c r="A892" s="30"/>
      <c r="B892" s="30"/>
      <c r="C892" s="30"/>
      <c r="D892" s="30"/>
      <c r="E892" s="85" t="s">
        <v>521</v>
      </c>
      <c r="F892" s="85"/>
      <c r="G892" s="34">
        <f>SUM(G888:G891)</f>
        <v>2.41</v>
      </c>
    </row>
    <row r="893" spans="1:7" ht="15" customHeight="1">
      <c r="A893" s="84" t="s">
        <v>524</v>
      </c>
      <c r="B893" s="84"/>
      <c r="C893" s="25" t="s">
        <v>3</v>
      </c>
      <c r="D893" s="25" t="s">
        <v>4</v>
      </c>
      <c r="E893" s="25" t="s">
        <v>508</v>
      </c>
      <c r="F893" s="25" t="s">
        <v>509</v>
      </c>
      <c r="G893" s="32" t="s">
        <v>510</v>
      </c>
    </row>
    <row r="894" spans="1:7" ht="21" customHeight="1">
      <c r="A894" s="26" t="s">
        <v>888</v>
      </c>
      <c r="B894" s="27" t="s">
        <v>889</v>
      </c>
      <c r="C894" s="26" t="s">
        <v>37</v>
      </c>
      <c r="D894" s="26" t="s">
        <v>527</v>
      </c>
      <c r="E894" s="28">
        <v>0.13760724999999999</v>
      </c>
      <c r="F894" s="29">
        <v>23.38</v>
      </c>
      <c r="G894" s="33">
        <f>TRUNC(TRUNC(E894,8)*F894,2)</f>
        <v>3.21</v>
      </c>
    </row>
    <row r="895" spans="1:7">
      <c r="A895" s="26" t="s">
        <v>890</v>
      </c>
      <c r="B895" s="27" t="s">
        <v>891</v>
      </c>
      <c r="C895" s="26" t="s">
        <v>37</v>
      </c>
      <c r="D895" s="26" t="s">
        <v>527</v>
      </c>
      <c r="E895" s="28">
        <v>0.13803496000000001</v>
      </c>
      <c r="F895" s="29">
        <v>27.8</v>
      </c>
      <c r="G895" s="33">
        <f>TRUNC(TRUNC(E895,8)*F895,2)</f>
        <v>3.83</v>
      </c>
    </row>
    <row r="896" spans="1:7" ht="18" customHeight="1">
      <c r="A896" s="30"/>
      <c r="B896" s="30"/>
      <c r="C896" s="30"/>
      <c r="D896" s="30"/>
      <c r="E896" s="85" t="s">
        <v>531</v>
      </c>
      <c r="F896" s="85"/>
      <c r="G896" s="34">
        <f>SUM(G894:G895)</f>
        <v>7.04</v>
      </c>
    </row>
    <row r="897" spans="1:7" ht="15" customHeight="1">
      <c r="A897" s="30"/>
      <c r="B897" s="30"/>
      <c r="C897" s="30"/>
      <c r="D897" s="30"/>
      <c r="E897" s="86" t="s">
        <v>522</v>
      </c>
      <c r="F897" s="86"/>
      <c r="G897" s="35">
        <f>SUM(G892,G896)</f>
        <v>9.4499999999999993</v>
      </c>
    </row>
    <row r="898" spans="1:7" ht="9.9499999999999993" customHeight="1">
      <c r="A898" s="30"/>
      <c r="B898" s="30"/>
      <c r="C898" s="30"/>
      <c r="D898" s="30"/>
      <c r="E898" s="87"/>
      <c r="F898" s="87"/>
      <c r="G898" s="87"/>
    </row>
    <row r="899" spans="1:7" ht="20.100000000000001" customHeight="1">
      <c r="A899" s="88" t="s">
        <v>926</v>
      </c>
      <c r="B899" s="88"/>
      <c r="C899" s="88"/>
      <c r="D899" s="88"/>
      <c r="E899" s="88"/>
      <c r="F899" s="88"/>
      <c r="G899" s="88"/>
    </row>
    <row r="900" spans="1:7" ht="15" customHeight="1">
      <c r="A900" s="84" t="s">
        <v>507</v>
      </c>
      <c r="B900" s="84"/>
      <c r="C900" s="25" t="s">
        <v>3</v>
      </c>
      <c r="D900" s="25" t="s">
        <v>4</v>
      </c>
      <c r="E900" s="25" t="s">
        <v>508</v>
      </c>
      <c r="F900" s="25" t="s">
        <v>509</v>
      </c>
      <c r="G900" s="32" t="s">
        <v>510</v>
      </c>
    </row>
    <row r="901" spans="1:7" ht="15" customHeight="1">
      <c r="A901" s="26" t="s">
        <v>898</v>
      </c>
      <c r="B901" s="27" t="s">
        <v>899</v>
      </c>
      <c r="C901" s="26" t="s">
        <v>37</v>
      </c>
      <c r="D901" s="26" t="s">
        <v>20</v>
      </c>
      <c r="E901" s="28">
        <v>5.8999999999999999E-3</v>
      </c>
      <c r="F901" s="29">
        <v>53.67</v>
      </c>
      <c r="G901" s="33">
        <f>TRUNC(TRUNC(E901,8)*F901,2)</f>
        <v>0.31</v>
      </c>
    </row>
    <row r="902" spans="1:7" ht="15" customHeight="1">
      <c r="A902" s="26" t="s">
        <v>884</v>
      </c>
      <c r="B902" s="27" t="s">
        <v>885</v>
      </c>
      <c r="C902" s="26" t="s">
        <v>37</v>
      </c>
      <c r="D902" s="26" t="s">
        <v>20</v>
      </c>
      <c r="E902" s="28">
        <v>3.15E-2</v>
      </c>
      <c r="F902" s="29">
        <v>1.77</v>
      </c>
      <c r="G902" s="33">
        <f>TRUNC(TRUNC(E902,8)*F902,2)</f>
        <v>0.05</v>
      </c>
    </row>
    <row r="903" spans="1:7" ht="15" customHeight="1">
      <c r="A903" s="26" t="s">
        <v>927</v>
      </c>
      <c r="B903" s="27" t="s">
        <v>928</v>
      </c>
      <c r="C903" s="26" t="s">
        <v>37</v>
      </c>
      <c r="D903" s="26" t="s">
        <v>20</v>
      </c>
      <c r="E903" s="28">
        <v>1</v>
      </c>
      <c r="F903" s="29">
        <v>5.75</v>
      </c>
      <c r="G903" s="33">
        <f>TRUNC(TRUNC(E903,8)*F903,2)</f>
        <v>5.75</v>
      </c>
    </row>
    <row r="904" spans="1:7" ht="21" customHeight="1">
      <c r="A904" s="26" t="s">
        <v>900</v>
      </c>
      <c r="B904" s="27" t="s">
        <v>901</v>
      </c>
      <c r="C904" s="26" t="s">
        <v>37</v>
      </c>
      <c r="D904" s="26" t="s">
        <v>20</v>
      </c>
      <c r="E904" s="28">
        <v>7.0000000000000001E-3</v>
      </c>
      <c r="F904" s="29">
        <v>60.81</v>
      </c>
      <c r="G904" s="33">
        <f>TRUNC(TRUNC(E904,8)*F904,2)</f>
        <v>0.42</v>
      </c>
    </row>
    <row r="905" spans="1:7" ht="15" customHeight="1">
      <c r="A905" s="30"/>
      <c r="B905" s="30"/>
      <c r="C905" s="30"/>
      <c r="D905" s="30"/>
      <c r="E905" s="85" t="s">
        <v>521</v>
      </c>
      <c r="F905" s="85"/>
      <c r="G905" s="34">
        <f>SUM(G901:G904)</f>
        <v>6.53</v>
      </c>
    </row>
    <row r="906" spans="1:7" ht="15" customHeight="1">
      <c r="A906" s="84" t="s">
        <v>524</v>
      </c>
      <c r="B906" s="84"/>
      <c r="C906" s="25" t="s">
        <v>3</v>
      </c>
      <c r="D906" s="25" t="s">
        <v>4</v>
      </c>
      <c r="E906" s="25" t="s">
        <v>508</v>
      </c>
      <c r="F906" s="25" t="s">
        <v>509</v>
      </c>
      <c r="G906" s="32" t="s">
        <v>510</v>
      </c>
    </row>
    <row r="907" spans="1:7" ht="16.5">
      <c r="A907" s="26" t="s">
        <v>888</v>
      </c>
      <c r="B907" s="27" t="s">
        <v>889</v>
      </c>
      <c r="C907" s="26" t="s">
        <v>37</v>
      </c>
      <c r="D907" s="26" t="s">
        <v>527</v>
      </c>
      <c r="E907" s="28">
        <v>7.1400000000000005E-2</v>
      </c>
      <c r="F907" s="29">
        <v>23.38</v>
      </c>
      <c r="G907" s="33">
        <f>TRUNC(TRUNC(E907,8)*F907,2)</f>
        <v>1.66</v>
      </c>
    </row>
    <row r="908" spans="1:7">
      <c r="A908" s="26" t="s">
        <v>890</v>
      </c>
      <c r="B908" s="27" t="s">
        <v>891</v>
      </c>
      <c r="C908" s="26" t="s">
        <v>37</v>
      </c>
      <c r="D908" s="26" t="s">
        <v>527</v>
      </c>
      <c r="E908" s="28">
        <v>7.2109950000000006E-2</v>
      </c>
      <c r="F908" s="29">
        <v>27.8</v>
      </c>
      <c r="G908" s="33">
        <f>TRUNC(TRUNC(E908,8)*F908,2)</f>
        <v>2</v>
      </c>
    </row>
    <row r="909" spans="1:7" ht="18" customHeight="1">
      <c r="A909" s="30"/>
      <c r="B909" s="30"/>
      <c r="C909" s="30"/>
      <c r="D909" s="30"/>
      <c r="E909" s="85" t="s">
        <v>531</v>
      </c>
      <c r="F909" s="85"/>
      <c r="G909" s="34">
        <f>SUM(G907:G908)</f>
        <v>3.66</v>
      </c>
    </row>
    <row r="910" spans="1:7" ht="15" customHeight="1">
      <c r="A910" s="30"/>
      <c r="B910" s="30"/>
      <c r="C910" s="30"/>
      <c r="D910" s="30"/>
      <c r="E910" s="86" t="s">
        <v>522</v>
      </c>
      <c r="F910" s="86"/>
      <c r="G910" s="35">
        <f>SUM(G905,G909)</f>
        <v>10.190000000000001</v>
      </c>
    </row>
    <row r="911" spans="1:7" ht="9.9499999999999993" customHeight="1">
      <c r="A911" s="30"/>
      <c r="B911" s="30"/>
      <c r="C911" s="30"/>
      <c r="D911" s="30"/>
      <c r="E911" s="87"/>
      <c r="F911" s="87"/>
      <c r="G911" s="87"/>
    </row>
    <row r="912" spans="1:7" ht="20.100000000000001" customHeight="1">
      <c r="A912" s="88" t="s">
        <v>929</v>
      </c>
      <c r="B912" s="88"/>
      <c r="C912" s="88"/>
      <c r="D912" s="88"/>
      <c r="E912" s="88"/>
      <c r="F912" s="88"/>
      <c r="G912" s="88"/>
    </row>
    <row r="913" spans="1:7" ht="15" customHeight="1">
      <c r="A913" s="84" t="s">
        <v>507</v>
      </c>
      <c r="B913" s="84"/>
      <c r="C913" s="25" t="s">
        <v>3</v>
      </c>
      <c r="D913" s="25" t="s">
        <v>4</v>
      </c>
      <c r="E913" s="25" t="s">
        <v>508</v>
      </c>
      <c r="F913" s="25" t="s">
        <v>509</v>
      </c>
      <c r="G913" s="32" t="s">
        <v>510</v>
      </c>
    </row>
    <row r="914" spans="1:7" ht="15" customHeight="1">
      <c r="A914" s="26" t="s">
        <v>884</v>
      </c>
      <c r="B914" s="27" t="s">
        <v>885</v>
      </c>
      <c r="C914" s="26" t="s">
        <v>37</v>
      </c>
      <c r="D914" s="26" t="s">
        <v>20</v>
      </c>
      <c r="E914" s="28">
        <v>1.6299999999999999E-2</v>
      </c>
      <c r="F914" s="29">
        <v>1.77</v>
      </c>
      <c r="G914" s="33">
        <f>TRUNC(TRUNC(E914,8)*F914,2)</f>
        <v>0.02</v>
      </c>
    </row>
    <row r="915" spans="1:7" ht="16.5">
      <c r="A915" s="26" t="s">
        <v>930</v>
      </c>
      <c r="B915" s="27" t="s">
        <v>931</v>
      </c>
      <c r="C915" s="26" t="s">
        <v>37</v>
      </c>
      <c r="D915" s="26" t="s">
        <v>87</v>
      </c>
      <c r="E915" s="28">
        <v>1.0548999999999999</v>
      </c>
      <c r="F915" s="29">
        <v>5.9</v>
      </c>
      <c r="G915" s="33">
        <f>TRUNC(TRUNC(E915,8)*F915,2)</f>
        <v>6.22</v>
      </c>
    </row>
    <row r="916" spans="1:7" ht="15" customHeight="1">
      <c r="A916" s="30"/>
      <c r="B916" s="30"/>
      <c r="C916" s="30"/>
      <c r="D916" s="30"/>
      <c r="E916" s="85" t="s">
        <v>521</v>
      </c>
      <c r="F916" s="85"/>
      <c r="G916" s="34">
        <f>SUM(G914:G915)</f>
        <v>6.2399999999999993</v>
      </c>
    </row>
    <row r="917" spans="1:7" ht="15" customHeight="1">
      <c r="A917" s="84" t="s">
        <v>524</v>
      </c>
      <c r="B917" s="84"/>
      <c r="C917" s="25" t="s">
        <v>3</v>
      </c>
      <c r="D917" s="25" t="s">
        <v>4</v>
      </c>
      <c r="E917" s="25" t="s">
        <v>508</v>
      </c>
      <c r="F917" s="25" t="s">
        <v>509</v>
      </c>
      <c r="G917" s="32" t="s">
        <v>510</v>
      </c>
    </row>
    <row r="918" spans="1:7" ht="16.5">
      <c r="A918" s="26" t="s">
        <v>888</v>
      </c>
      <c r="B918" s="27" t="s">
        <v>889</v>
      </c>
      <c r="C918" s="26" t="s">
        <v>37</v>
      </c>
      <c r="D918" s="26" t="s">
        <v>527</v>
      </c>
      <c r="E918" s="28">
        <v>0.22233773000000001</v>
      </c>
      <c r="F918" s="29">
        <v>23.38</v>
      </c>
      <c r="G918" s="33">
        <f>TRUNC(TRUNC(E918,8)*F918,2)</f>
        <v>5.19</v>
      </c>
    </row>
    <row r="919" spans="1:7">
      <c r="A919" s="26" t="s">
        <v>890</v>
      </c>
      <c r="B919" s="27" t="s">
        <v>891</v>
      </c>
      <c r="C919" s="26" t="s">
        <v>37</v>
      </c>
      <c r="D919" s="26" t="s">
        <v>527</v>
      </c>
      <c r="E919" s="28">
        <v>0.22233773000000001</v>
      </c>
      <c r="F919" s="29">
        <v>27.8</v>
      </c>
      <c r="G919" s="33">
        <f>TRUNC(TRUNC(E919,8)*F919,2)</f>
        <v>6.18</v>
      </c>
    </row>
    <row r="920" spans="1:7" ht="18" customHeight="1">
      <c r="A920" s="30"/>
      <c r="B920" s="30"/>
      <c r="C920" s="30"/>
      <c r="D920" s="30"/>
      <c r="E920" s="85" t="s">
        <v>531</v>
      </c>
      <c r="F920" s="85"/>
      <c r="G920" s="34">
        <f>SUM(G918:G919)</f>
        <v>11.370000000000001</v>
      </c>
    </row>
    <row r="921" spans="1:7" ht="15" customHeight="1">
      <c r="A921" s="30"/>
      <c r="B921" s="30"/>
      <c r="C921" s="30"/>
      <c r="D921" s="30"/>
      <c r="E921" s="86" t="s">
        <v>522</v>
      </c>
      <c r="F921" s="86"/>
      <c r="G921" s="35">
        <f>SUM(G916,G920)</f>
        <v>17.61</v>
      </c>
    </row>
    <row r="922" spans="1:7" ht="9.9499999999999993" customHeight="1">
      <c r="A922" s="30"/>
      <c r="B922" s="30"/>
      <c r="C922" s="30"/>
      <c r="D922" s="30"/>
      <c r="E922" s="87"/>
      <c r="F922" s="87"/>
      <c r="G922" s="87"/>
    </row>
    <row r="923" spans="1:7" ht="20.100000000000001" customHeight="1">
      <c r="A923" s="88" t="s">
        <v>932</v>
      </c>
      <c r="B923" s="88"/>
      <c r="C923" s="88"/>
      <c r="D923" s="88"/>
      <c r="E923" s="88"/>
      <c r="F923" s="88"/>
      <c r="G923" s="88"/>
    </row>
    <row r="924" spans="1:7" ht="15" customHeight="1">
      <c r="A924" s="84" t="s">
        <v>507</v>
      </c>
      <c r="B924" s="84"/>
      <c r="C924" s="25" t="s">
        <v>3</v>
      </c>
      <c r="D924" s="25" t="s">
        <v>4</v>
      </c>
      <c r="E924" s="25" t="s">
        <v>508</v>
      </c>
      <c r="F924" s="25" t="s">
        <v>509</v>
      </c>
      <c r="G924" s="32" t="s">
        <v>510</v>
      </c>
    </row>
    <row r="925" spans="1:7" ht="15" customHeight="1">
      <c r="A925" s="26" t="s">
        <v>884</v>
      </c>
      <c r="B925" s="27" t="s">
        <v>885</v>
      </c>
      <c r="C925" s="26" t="s">
        <v>37</v>
      </c>
      <c r="D925" s="26" t="s">
        <v>20</v>
      </c>
      <c r="E925" s="28">
        <v>1.77E-2</v>
      </c>
      <c r="F925" s="29">
        <v>1.77</v>
      </c>
      <c r="G925" s="33">
        <f>TRUNC(TRUNC(E925,8)*F925,2)</f>
        <v>0.03</v>
      </c>
    </row>
    <row r="926" spans="1:7" ht="21" customHeight="1">
      <c r="A926" s="26" t="s">
        <v>933</v>
      </c>
      <c r="B926" s="27" t="s">
        <v>934</v>
      </c>
      <c r="C926" s="26" t="s">
        <v>37</v>
      </c>
      <c r="D926" s="26" t="s">
        <v>87</v>
      </c>
      <c r="E926" s="28">
        <v>1.0548999999999999</v>
      </c>
      <c r="F926" s="29">
        <v>9.75</v>
      </c>
      <c r="G926" s="33">
        <f>TRUNC(TRUNC(E926,8)*F926,2)</f>
        <v>10.28</v>
      </c>
    </row>
    <row r="927" spans="1:7" ht="15" customHeight="1">
      <c r="A927" s="30"/>
      <c r="B927" s="30"/>
      <c r="C927" s="30"/>
      <c r="D927" s="30"/>
      <c r="E927" s="85" t="s">
        <v>521</v>
      </c>
      <c r="F927" s="85"/>
      <c r="G927" s="34">
        <f>SUM(G925:G926)</f>
        <v>10.309999999999999</v>
      </c>
    </row>
    <row r="928" spans="1:7" ht="15" customHeight="1">
      <c r="A928" s="84" t="s">
        <v>524</v>
      </c>
      <c r="B928" s="84"/>
      <c r="C928" s="25" t="s">
        <v>3</v>
      </c>
      <c r="D928" s="25" t="s">
        <v>4</v>
      </c>
      <c r="E928" s="25" t="s">
        <v>508</v>
      </c>
      <c r="F928" s="25" t="s">
        <v>509</v>
      </c>
      <c r="G928" s="32" t="s">
        <v>510</v>
      </c>
    </row>
    <row r="929" spans="1:7" ht="21" customHeight="1">
      <c r="A929" s="26" t="s">
        <v>888</v>
      </c>
      <c r="B929" s="27" t="s">
        <v>889</v>
      </c>
      <c r="C929" s="26" t="s">
        <v>37</v>
      </c>
      <c r="D929" s="26" t="s">
        <v>527</v>
      </c>
      <c r="E929" s="28">
        <v>0.24115528</v>
      </c>
      <c r="F929" s="29">
        <v>23.38</v>
      </c>
      <c r="G929" s="33">
        <f>TRUNC(TRUNC(E929,8)*F929,2)</f>
        <v>5.63</v>
      </c>
    </row>
    <row r="930" spans="1:7">
      <c r="A930" s="26" t="s">
        <v>890</v>
      </c>
      <c r="B930" s="27" t="s">
        <v>891</v>
      </c>
      <c r="C930" s="26" t="s">
        <v>37</v>
      </c>
      <c r="D930" s="26" t="s">
        <v>527</v>
      </c>
      <c r="E930" s="28">
        <v>0.24158299</v>
      </c>
      <c r="F930" s="29">
        <v>27.8</v>
      </c>
      <c r="G930" s="33">
        <f>TRUNC(TRUNC(E930,8)*F930,2)</f>
        <v>6.71</v>
      </c>
    </row>
    <row r="931" spans="1:7" ht="18" customHeight="1">
      <c r="A931" s="30"/>
      <c r="B931" s="30"/>
      <c r="C931" s="30"/>
      <c r="D931" s="30"/>
      <c r="E931" s="85" t="s">
        <v>531</v>
      </c>
      <c r="F931" s="85"/>
      <c r="G931" s="34">
        <f>SUM(G929:G930)</f>
        <v>12.34</v>
      </c>
    </row>
    <row r="932" spans="1:7" ht="15" customHeight="1">
      <c r="A932" s="30"/>
      <c r="B932" s="30"/>
      <c r="C932" s="30"/>
      <c r="D932" s="30"/>
      <c r="E932" s="86" t="s">
        <v>522</v>
      </c>
      <c r="F932" s="86"/>
      <c r="G932" s="35">
        <f>SUM(G927,G931)</f>
        <v>22.65</v>
      </c>
    </row>
    <row r="933" spans="1:7" ht="9.9499999999999993" customHeight="1">
      <c r="A933" s="30"/>
      <c r="B933" s="30"/>
      <c r="C933" s="30"/>
      <c r="D933" s="30"/>
      <c r="E933" s="87"/>
      <c r="F933" s="87"/>
      <c r="G933" s="87"/>
    </row>
    <row r="934" spans="1:7" ht="20.100000000000001" customHeight="1">
      <c r="A934" s="88" t="s">
        <v>935</v>
      </c>
      <c r="B934" s="88"/>
      <c r="C934" s="88"/>
      <c r="D934" s="88"/>
      <c r="E934" s="88"/>
      <c r="F934" s="88"/>
      <c r="G934" s="88"/>
    </row>
    <row r="935" spans="1:7" ht="15" customHeight="1">
      <c r="A935" s="84" t="s">
        <v>507</v>
      </c>
      <c r="B935" s="84"/>
      <c r="C935" s="25" t="s">
        <v>3</v>
      </c>
      <c r="D935" s="25" t="s">
        <v>4</v>
      </c>
      <c r="E935" s="25" t="s">
        <v>508</v>
      </c>
      <c r="F935" s="25" t="s">
        <v>509</v>
      </c>
      <c r="G935" s="32" t="s">
        <v>510</v>
      </c>
    </row>
    <row r="936" spans="1:7" ht="15" customHeight="1">
      <c r="A936" s="26" t="s">
        <v>884</v>
      </c>
      <c r="B936" s="27" t="s">
        <v>885</v>
      </c>
      <c r="C936" s="26" t="s">
        <v>37</v>
      </c>
      <c r="D936" s="26" t="s">
        <v>20</v>
      </c>
      <c r="E936" s="28">
        <v>2.12E-2</v>
      </c>
      <c r="F936" s="29">
        <v>1.77</v>
      </c>
      <c r="G936" s="33">
        <f>TRUNC(TRUNC(E936,8)*F936,2)</f>
        <v>0.03</v>
      </c>
    </row>
    <row r="937" spans="1:7" ht="16.5">
      <c r="A937" s="26" t="s">
        <v>936</v>
      </c>
      <c r="B937" s="27" t="s">
        <v>937</v>
      </c>
      <c r="C937" s="26" t="s">
        <v>37</v>
      </c>
      <c r="D937" s="26" t="s">
        <v>87</v>
      </c>
      <c r="E937" s="28">
        <v>1.0548999999999999</v>
      </c>
      <c r="F937" s="29">
        <v>12.79</v>
      </c>
      <c r="G937" s="33">
        <f>TRUNC(TRUNC(E937,8)*F937,2)</f>
        <v>13.49</v>
      </c>
    </row>
    <row r="938" spans="1:7" ht="15" customHeight="1">
      <c r="A938" s="30"/>
      <c r="B938" s="30"/>
      <c r="C938" s="30"/>
      <c r="D938" s="30"/>
      <c r="E938" s="85" t="s">
        <v>521</v>
      </c>
      <c r="F938" s="85"/>
      <c r="G938" s="34">
        <f>SUM(G936:G937)</f>
        <v>13.52</v>
      </c>
    </row>
    <row r="939" spans="1:7" ht="15" customHeight="1">
      <c r="A939" s="84" t="s">
        <v>524</v>
      </c>
      <c r="B939" s="84"/>
      <c r="C939" s="25" t="s">
        <v>3</v>
      </c>
      <c r="D939" s="25" t="s">
        <v>4</v>
      </c>
      <c r="E939" s="25" t="s">
        <v>508</v>
      </c>
      <c r="F939" s="25" t="s">
        <v>509</v>
      </c>
      <c r="G939" s="32" t="s">
        <v>510</v>
      </c>
    </row>
    <row r="940" spans="1:7" ht="21" customHeight="1">
      <c r="A940" s="26" t="s">
        <v>888</v>
      </c>
      <c r="B940" s="27" t="s">
        <v>889</v>
      </c>
      <c r="C940" s="26" t="s">
        <v>37</v>
      </c>
      <c r="D940" s="26" t="s">
        <v>527</v>
      </c>
      <c r="E940" s="28">
        <v>0.28917848000000002</v>
      </c>
      <c r="F940" s="29">
        <v>23.38</v>
      </c>
      <c r="G940" s="33">
        <f>TRUNC(TRUNC(E940,8)*F940,2)</f>
        <v>6.76</v>
      </c>
    </row>
    <row r="941" spans="1:7" ht="21" customHeight="1">
      <c r="A941" s="26" t="s">
        <v>890</v>
      </c>
      <c r="B941" s="27" t="s">
        <v>891</v>
      </c>
      <c r="C941" s="26" t="s">
        <v>37</v>
      </c>
      <c r="D941" s="26" t="s">
        <v>527</v>
      </c>
      <c r="E941" s="28">
        <v>0.28917848000000002</v>
      </c>
      <c r="F941" s="29">
        <v>27.8</v>
      </c>
      <c r="G941" s="33">
        <f>TRUNC(TRUNC(E941,8)*F941,2)</f>
        <v>8.0299999999999994</v>
      </c>
    </row>
    <row r="942" spans="1:7" ht="18" customHeight="1">
      <c r="A942" s="30"/>
      <c r="B942" s="30"/>
      <c r="C942" s="30"/>
      <c r="D942" s="30"/>
      <c r="E942" s="85" t="s">
        <v>531</v>
      </c>
      <c r="F942" s="85"/>
      <c r="G942" s="34">
        <f>SUM(G940:G941)</f>
        <v>14.79</v>
      </c>
    </row>
    <row r="943" spans="1:7" ht="15" customHeight="1">
      <c r="A943" s="30"/>
      <c r="B943" s="30"/>
      <c r="C943" s="30"/>
      <c r="D943" s="30"/>
      <c r="E943" s="86" t="s">
        <v>522</v>
      </c>
      <c r="F943" s="86"/>
      <c r="G943" s="35">
        <f>SUM(G938,G942)</f>
        <v>28.31</v>
      </c>
    </row>
    <row r="944" spans="1:7" ht="9.9499999999999993" customHeight="1">
      <c r="A944" s="30"/>
      <c r="B944" s="30"/>
      <c r="C944" s="30"/>
      <c r="D944" s="30"/>
      <c r="E944" s="87"/>
      <c r="F944" s="87"/>
      <c r="G944" s="87"/>
    </row>
    <row r="945" spans="1:7" ht="20.100000000000001" customHeight="1">
      <c r="A945" s="88" t="s">
        <v>938</v>
      </c>
      <c r="B945" s="88"/>
      <c r="C945" s="88"/>
      <c r="D945" s="88"/>
      <c r="E945" s="88"/>
      <c r="F945" s="88"/>
      <c r="G945" s="88"/>
    </row>
    <row r="946" spans="1:7" ht="15" customHeight="1">
      <c r="A946" s="84" t="s">
        <v>507</v>
      </c>
      <c r="B946" s="84"/>
      <c r="C946" s="25" t="s">
        <v>3</v>
      </c>
      <c r="D946" s="25" t="s">
        <v>4</v>
      </c>
      <c r="E946" s="25" t="s">
        <v>508</v>
      </c>
      <c r="F946" s="25" t="s">
        <v>509</v>
      </c>
      <c r="G946" s="32" t="s">
        <v>510</v>
      </c>
    </row>
    <row r="947" spans="1:7" ht="15" customHeight="1">
      <c r="A947" s="26" t="s">
        <v>884</v>
      </c>
      <c r="B947" s="27" t="s">
        <v>885</v>
      </c>
      <c r="C947" s="26" t="s">
        <v>37</v>
      </c>
      <c r="D947" s="26" t="s">
        <v>20</v>
      </c>
      <c r="E947" s="28">
        <v>1.3299999999999999E-2</v>
      </c>
      <c r="F947" s="29">
        <v>1.77</v>
      </c>
      <c r="G947" s="33">
        <f>TRUNC(TRUNC(E947,8)*F947,2)</f>
        <v>0.02</v>
      </c>
    </row>
    <row r="948" spans="1:7" ht="21" customHeight="1">
      <c r="A948" s="26" t="s">
        <v>939</v>
      </c>
      <c r="B948" s="27" t="s">
        <v>940</v>
      </c>
      <c r="C948" s="26" t="s">
        <v>37</v>
      </c>
      <c r="D948" s="26" t="s">
        <v>87</v>
      </c>
      <c r="E948" s="28">
        <v>1.0548999999999999</v>
      </c>
      <c r="F948" s="29">
        <v>13.51</v>
      </c>
      <c r="G948" s="33">
        <f>TRUNC(TRUNC(E948,8)*F948,2)</f>
        <v>14.25</v>
      </c>
    </row>
    <row r="949" spans="1:7" ht="15" customHeight="1">
      <c r="A949" s="30"/>
      <c r="B949" s="30"/>
      <c r="C949" s="30"/>
      <c r="D949" s="30"/>
      <c r="E949" s="85" t="s">
        <v>521</v>
      </c>
      <c r="F949" s="85"/>
      <c r="G949" s="34">
        <f>SUM(G947:G948)</f>
        <v>14.27</v>
      </c>
    </row>
    <row r="950" spans="1:7" ht="15" customHeight="1">
      <c r="A950" s="84" t="s">
        <v>524</v>
      </c>
      <c r="B950" s="84"/>
      <c r="C950" s="25" t="s">
        <v>3</v>
      </c>
      <c r="D950" s="25" t="s">
        <v>4</v>
      </c>
      <c r="E950" s="25" t="s">
        <v>508</v>
      </c>
      <c r="F950" s="25" t="s">
        <v>509</v>
      </c>
      <c r="G950" s="32" t="s">
        <v>510</v>
      </c>
    </row>
    <row r="951" spans="1:7" ht="16.5">
      <c r="A951" s="26" t="s">
        <v>888</v>
      </c>
      <c r="B951" s="27" t="s">
        <v>889</v>
      </c>
      <c r="C951" s="26" t="s">
        <v>37</v>
      </c>
      <c r="D951" s="26" t="s">
        <v>527</v>
      </c>
      <c r="E951" s="28">
        <v>0.18146238000000001</v>
      </c>
      <c r="F951" s="29">
        <v>23.38</v>
      </c>
      <c r="G951" s="33">
        <f>TRUNC(TRUNC(E951,8)*F951,2)</f>
        <v>4.24</v>
      </c>
    </row>
    <row r="952" spans="1:7">
      <c r="A952" s="26" t="s">
        <v>890</v>
      </c>
      <c r="B952" s="27" t="s">
        <v>891</v>
      </c>
      <c r="C952" s="26" t="s">
        <v>37</v>
      </c>
      <c r="D952" s="26" t="s">
        <v>527</v>
      </c>
      <c r="E952" s="28">
        <v>0.18189009</v>
      </c>
      <c r="F952" s="29">
        <v>27.8</v>
      </c>
      <c r="G952" s="33">
        <f>TRUNC(TRUNC(E952,8)*F952,2)</f>
        <v>5.05</v>
      </c>
    </row>
    <row r="953" spans="1:7" ht="18" customHeight="1">
      <c r="A953" s="30"/>
      <c r="B953" s="30"/>
      <c r="C953" s="30"/>
      <c r="D953" s="30"/>
      <c r="E953" s="85" t="s">
        <v>531</v>
      </c>
      <c r="F953" s="85"/>
      <c r="G953" s="34">
        <f>SUM(G951:G952)</f>
        <v>9.2899999999999991</v>
      </c>
    </row>
    <row r="954" spans="1:7" ht="15" customHeight="1">
      <c r="A954" s="30"/>
      <c r="B954" s="30"/>
      <c r="C954" s="30"/>
      <c r="D954" s="30"/>
      <c r="E954" s="86" t="s">
        <v>522</v>
      </c>
      <c r="F954" s="86"/>
      <c r="G954" s="35">
        <f>SUM(G949,G953)</f>
        <v>23.56</v>
      </c>
    </row>
    <row r="955" spans="1:7" ht="9.9499999999999993" customHeight="1">
      <c r="A955" s="30"/>
      <c r="B955" s="30"/>
      <c r="C955" s="30"/>
      <c r="D955" s="30"/>
      <c r="E955" s="87"/>
      <c r="F955" s="87"/>
      <c r="G955" s="87"/>
    </row>
    <row r="956" spans="1:7" ht="20.100000000000001" customHeight="1">
      <c r="A956" s="88" t="s">
        <v>941</v>
      </c>
      <c r="B956" s="88"/>
      <c r="C956" s="88"/>
      <c r="D956" s="88"/>
      <c r="E956" s="88"/>
      <c r="F956" s="88"/>
      <c r="G956" s="88"/>
    </row>
    <row r="957" spans="1:7" ht="15" customHeight="1">
      <c r="A957" s="84" t="s">
        <v>507</v>
      </c>
      <c r="B957" s="84"/>
      <c r="C957" s="25" t="s">
        <v>3</v>
      </c>
      <c r="D957" s="25" t="s">
        <v>4</v>
      </c>
      <c r="E957" s="25" t="s">
        <v>508</v>
      </c>
      <c r="F957" s="25" t="s">
        <v>509</v>
      </c>
      <c r="G957" s="32" t="s">
        <v>510</v>
      </c>
    </row>
    <row r="958" spans="1:7" ht="15" customHeight="1">
      <c r="A958" s="26" t="s">
        <v>884</v>
      </c>
      <c r="B958" s="27" t="s">
        <v>885</v>
      </c>
      <c r="C958" s="26" t="s">
        <v>37</v>
      </c>
      <c r="D958" s="26" t="s">
        <v>20</v>
      </c>
      <c r="E958" s="28">
        <v>1.7299999999999999E-2</v>
      </c>
      <c r="F958" s="29">
        <v>1.77</v>
      </c>
      <c r="G958" s="33">
        <f>TRUNC(TRUNC(E958,8)*F958,2)</f>
        <v>0.03</v>
      </c>
    </row>
    <row r="959" spans="1:7" ht="21" customHeight="1">
      <c r="A959" s="26" t="s">
        <v>942</v>
      </c>
      <c r="B959" s="27" t="s">
        <v>943</v>
      </c>
      <c r="C959" s="26" t="s">
        <v>37</v>
      </c>
      <c r="D959" s="26" t="s">
        <v>87</v>
      </c>
      <c r="E959" s="28">
        <v>1.0548999999999999</v>
      </c>
      <c r="F959" s="29">
        <v>35.32</v>
      </c>
      <c r="G959" s="33">
        <f>TRUNC(TRUNC(E959,8)*F959,2)</f>
        <v>37.25</v>
      </c>
    </row>
    <row r="960" spans="1:7" ht="15" customHeight="1">
      <c r="A960" s="30"/>
      <c r="B960" s="30"/>
      <c r="C960" s="30"/>
      <c r="D960" s="30"/>
      <c r="E960" s="85" t="s">
        <v>521</v>
      </c>
      <c r="F960" s="85"/>
      <c r="G960" s="34">
        <f>SUM(G958:G959)</f>
        <v>37.28</v>
      </c>
    </row>
    <row r="961" spans="1:7" ht="15" customHeight="1">
      <c r="A961" s="84" t="s">
        <v>524</v>
      </c>
      <c r="B961" s="84"/>
      <c r="C961" s="25" t="s">
        <v>3</v>
      </c>
      <c r="D961" s="25" t="s">
        <v>4</v>
      </c>
      <c r="E961" s="25" t="s">
        <v>508</v>
      </c>
      <c r="F961" s="25" t="s">
        <v>509</v>
      </c>
      <c r="G961" s="32" t="s">
        <v>510</v>
      </c>
    </row>
    <row r="962" spans="1:7" ht="21" customHeight="1">
      <c r="A962" s="26" t="s">
        <v>888</v>
      </c>
      <c r="B962" s="27" t="s">
        <v>889</v>
      </c>
      <c r="C962" s="26" t="s">
        <v>37</v>
      </c>
      <c r="D962" s="26" t="s">
        <v>527</v>
      </c>
      <c r="E962" s="28">
        <v>0.23606307000000001</v>
      </c>
      <c r="F962" s="29">
        <v>23.38</v>
      </c>
      <c r="G962" s="33">
        <f>TRUNC(TRUNC(E962,8)*F962,2)</f>
        <v>5.51</v>
      </c>
    </row>
    <row r="963" spans="1:7" ht="21" customHeight="1">
      <c r="A963" s="26" t="s">
        <v>890</v>
      </c>
      <c r="B963" s="27" t="s">
        <v>891</v>
      </c>
      <c r="C963" s="26" t="s">
        <v>37</v>
      </c>
      <c r="D963" s="26" t="s">
        <v>527</v>
      </c>
      <c r="E963" s="28">
        <v>0.23649078000000001</v>
      </c>
      <c r="F963" s="29">
        <v>27.8</v>
      </c>
      <c r="G963" s="33">
        <f>TRUNC(TRUNC(E963,8)*F963,2)</f>
        <v>6.57</v>
      </c>
    </row>
    <row r="964" spans="1:7" ht="18" customHeight="1">
      <c r="A964" s="30"/>
      <c r="B964" s="30"/>
      <c r="C964" s="30"/>
      <c r="D964" s="30"/>
      <c r="E964" s="85" t="s">
        <v>531</v>
      </c>
      <c r="F964" s="85"/>
      <c r="G964" s="34">
        <f>SUM(G962:G963)</f>
        <v>12.08</v>
      </c>
    </row>
    <row r="965" spans="1:7" ht="15" customHeight="1">
      <c r="A965" s="30"/>
      <c r="B965" s="30"/>
      <c r="C965" s="30"/>
      <c r="D965" s="30"/>
      <c r="E965" s="86" t="s">
        <v>522</v>
      </c>
      <c r="F965" s="86"/>
      <c r="G965" s="35">
        <f>SUM(G960,G964)</f>
        <v>49.36</v>
      </c>
    </row>
    <row r="966" spans="1:7" ht="9.9499999999999993" customHeight="1">
      <c r="A966" s="30"/>
      <c r="B966" s="30"/>
      <c r="C966" s="30"/>
      <c r="D966" s="30"/>
      <c r="E966" s="87"/>
      <c r="F966" s="87"/>
      <c r="G966" s="87"/>
    </row>
    <row r="967" spans="1:7" ht="20.100000000000001" customHeight="1">
      <c r="A967" s="88" t="s">
        <v>944</v>
      </c>
      <c r="B967" s="88"/>
      <c r="C967" s="88"/>
      <c r="D967" s="88"/>
      <c r="E967" s="88"/>
      <c r="F967" s="88"/>
      <c r="G967" s="88"/>
    </row>
    <row r="968" spans="1:7" ht="15" customHeight="1">
      <c r="A968" s="84" t="s">
        <v>599</v>
      </c>
      <c r="B968" s="84"/>
      <c r="C968" s="25" t="s">
        <v>3</v>
      </c>
      <c r="D968" s="25" t="s">
        <v>4</v>
      </c>
      <c r="E968" s="25" t="s">
        <v>508</v>
      </c>
      <c r="F968" s="25" t="s">
        <v>509</v>
      </c>
      <c r="G968" s="32" t="s">
        <v>510</v>
      </c>
    </row>
    <row r="969" spans="1:7" ht="16.5">
      <c r="A969" s="26" t="s">
        <v>945</v>
      </c>
      <c r="B969" s="27" t="s">
        <v>946</v>
      </c>
      <c r="C969" s="26" t="s">
        <v>137</v>
      </c>
      <c r="D969" s="26" t="s">
        <v>256</v>
      </c>
      <c r="E969" s="28">
        <v>1.45452553</v>
      </c>
      <c r="F969" s="29">
        <v>10.7</v>
      </c>
      <c r="G969" s="33">
        <f t="shared" ref="G969:G977" si="3">ROUND(ROUND(E969,8)*F969,2)</f>
        <v>15.56</v>
      </c>
    </row>
    <row r="970" spans="1:7" ht="16.5">
      <c r="A970" s="26" t="s">
        <v>784</v>
      </c>
      <c r="B970" s="27" t="s">
        <v>785</v>
      </c>
      <c r="C970" s="26" t="s">
        <v>137</v>
      </c>
      <c r="D970" s="26" t="s">
        <v>786</v>
      </c>
      <c r="E970" s="28">
        <v>1.5134839499999999</v>
      </c>
      <c r="F970" s="29">
        <v>95.43</v>
      </c>
      <c r="G970" s="33">
        <f t="shared" si="3"/>
        <v>144.43</v>
      </c>
    </row>
    <row r="971" spans="1:7">
      <c r="A971" s="26" t="s">
        <v>787</v>
      </c>
      <c r="B971" s="27" t="s">
        <v>788</v>
      </c>
      <c r="C971" s="26" t="s">
        <v>137</v>
      </c>
      <c r="D971" s="26" t="s">
        <v>786</v>
      </c>
      <c r="E971" s="28">
        <v>1.4377101999999999</v>
      </c>
      <c r="F971" s="29">
        <v>6.12</v>
      </c>
      <c r="G971" s="33">
        <f t="shared" si="3"/>
        <v>8.8000000000000007</v>
      </c>
    </row>
    <row r="972" spans="1:7">
      <c r="A972" s="26" t="s">
        <v>737</v>
      </c>
      <c r="B972" s="27" t="s">
        <v>738</v>
      </c>
      <c r="C972" s="26" t="s">
        <v>137</v>
      </c>
      <c r="D972" s="26" t="s">
        <v>739</v>
      </c>
      <c r="E972" s="28">
        <v>6.8102060000000006E-2</v>
      </c>
      <c r="F972" s="29">
        <v>462.21</v>
      </c>
      <c r="G972" s="33">
        <f t="shared" si="3"/>
        <v>31.48</v>
      </c>
    </row>
    <row r="973" spans="1:7">
      <c r="A973" s="26" t="s">
        <v>789</v>
      </c>
      <c r="B973" s="27" t="s">
        <v>790</v>
      </c>
      <c r="C973" s="26" t="s">
        <v>137</v>
      </c>
      <c r="D973" s="26" t="s">
        <v>739</v>
      </c>
      <c r="E973" s="28">
        <v>6.8102060000000006E-2</v>
      </c>
      <c r="F973" s="29">
        <v>481.95</v>
      </c>
      <c r="G973" s="33">
        <f t="shared" si="3"/>
        <v>32.82</v>
      </c>
    </row>
    <row r="974" spans="1:7">
      <c r="A974" s="26" t="s">
        <v>740</v>
      </c>
      <c r="B974" s="27" t="s">
        <v>741</v>
      </c>
      <c r="C974" s="26" t="s">
        <v>137</v>
      </c>
      <c r="D974" s="26" t="s">
        <v>739</v>
      </c>
      <c r="E974" s="28">
        <v>1.5133791599999999</v>
      </c>
      <c r="F974" s="29">
        <v>52.57</v>
      </c>
      <c r="G974" s="33">
        <f t="shared" si="3"/>
        <v>79.56</v>
      </c>
    </row>
    <row r="975" spans="1:7">
      <c r="A975" s="26" t="s">
        <v>947</v>
      </c>
      <c r="B975" s="27" t="s">
        <v>948</v>
      </c>
      <c r="C975" s="26" t="s">
        <v>137</v>
      </c>
      <c r="D975" s="26" t="s">
        <v>786</v>
      </c>
      <c r="E975" s="28">
        <v>0.98369645000000006</v>
      </c>
      <c r="F975" s="29">
        <v>95.63</v>
      </c>
      <c r="G975" s="33">
        <f t="shared" si="3"/>
        <v>94.07</v>
      </c>
    </row>
    <row r="976" spans="1:7" ht="16.5">
      <c r="A976" s="26" t="s">
        <v>949</v>
      </c>
      <c r="B976" s="27" t="s">
        <v>950</v>
      </c>
      <c r="C976" s="26" t="s">
        <v>137</v>
      </c>
      <c r="D976" s="26" t="s">
        <v>739</v>
      </c>
      <c r="E976" s="28">
        <v>0.96688112999999998</v>
      </c>
      <c r="F976" s="29">
        <v>35.03</v>
      </c>
      <c r="G976" s="33">
        <f t="shared" si="3"/>
        <v>33.869999999999997</v>
      </c>
    </row>
    <row r="977" spans="1:7" ht="16.5">
      <c r="A977" s="26" t="s">
        <v>951</v>
      </c>
      <c r="B977" s="27" t="s">
        <v>952</v>
      </c>
      <c r="C977" s="26" t="s">
        <v>137</v>
      </c>
      <c r="D977" s="26" t="s">
        <v>786</v>
      </c>
      <c r="E977" s="28">
        <v>1.4377101999999999</v>
      </c>
      <c r="F977" s="29">
        <v>33.04</v>
      </c>
      <c r="G977" s="33">
        <f t="shared" si="3"/>
        <v>47.5</v>
      </c>
    </row>
    <row r="978" spans="1:7" ht="15" customHeight="1">
      <c r="A978" s="30"/>
      <c r="B978" s="30"/>
      <c r="C978" s="30"/>
      <c r="D978" s="30"/>
      <c r="E978" s="85" t="s">
        <v>603</v>
      </c>
      <c r="F978" s="85"/>
      <c r="G978" s="34">
        <f>SUM(G969:G977)</f>
        <v>488.09</v>
      </c>
    </row>
    <row r="979" spans="1:7" ht="15" customHeight="1">
      <c r="A979" s="30"/>
      <c r="B979" s="30"/>
      <c r="C979" s="30"/>
      <c r="D979" s="30"/>
      <c r="E979" s="86" t="s">
        <v>522</v>
      </c>
      <c r="F979" s="86"/>
      <c r="G979" s="35">
        <f>SUM(G978)</f>
        <v>488.09</v>
      </c>
    </row>
    <row r="980" spans="1:7" ht="9.9499999999999993" customHeight="1">
      <c r="A980" s="30"/>
      <c r="B980" s="30"/>
      <c r="C980" s="30"/>
      <c r="D980" s="30"/>
      <c r="E980" s="87"/>
      <c r="F980" s="87"/>
      <c r="G980" s="87"/>
    </row>
    <row r="981" spans="1:7" ht="20.100000000000001" customHeight="1">
      <c r="A981" s="88" t="s">
        <v>953</v>
      </c>
      <c r="B981" s="88"/>
      <c r="C981" s="88"/>
      <c r="D981" s="88"/>
      <c r="E981" s="88"/>
      <c r="F981" s="88"/>
      <c r="G981" s="88"/>
    </row>
    <row r="982" spans="1:7" ht="15" customHeight="1">
      <c r="A982" s="84" t="s">
        <v>507</v>
      </c>
      <c r="B982" s="84"/>
      <c r="C982" s="25" t="s">
        <v>3</v>
      </c>
      <c r="D982" s="25" t="s">
        <v>4</v>
      </c>
      <c r="E982" s="25" t="s">
        <v>508</v>
      </c>
      <c r="F982" s="25" t="s">
        <v>509</v>
      </c>
      <c r="G982" s="32" t="s">
        <v>510</v>
      </c>
    </row>
    <row r="983" spans="1:7">
      <c r="A983" s="26" t="s">
        <v>898</v>
      </c>
      <c r="B983" s="27" t="s">
        <v>899</v>
      </c>
      <c r="C983" s="26" t="s">
        <v>37</v>
      </c>
      <c r="D983" s="26" t="s">
        <v>20</v>
      </c>
      <c r="E983" s="28">
        <v>6.6799999999999998E-2</v>
      </c>
      <c r="F983" s="29">
        <v>53.67</v>
      </c>
      <c r="G983" s="33">
        <f>TRUNC(TRUNC(E983,8)*F983,2)</f>
        <v>3.58</v>
      </c>
    </row>
    <row r="984" spans="1:7">
      <c r="A984" s="26" t="s">
        <v>954</v>
      </c>
      <c r="B984" s="27" t="s">
        <v>955</v>
      </c>
      <c r="C984" s="26" t="s">
        <v>37</v>
      </c>
      <c r="D984" s="26" t="s">
        <v>20</v>
      </c>
      <c r="E984" s="28">
        <v>1</v>
      </c>
      <c r="F984" s="29">
        <v>57.59</v>
      </c>
      <c r="G984" s="33">
        <f>TRUNC(TRUNC(E984,8)*F984,2)</f>
        <v>57.59</v>
      </c>
    </row>
    <row r="985" spans="1:7" ht="16.5">
      <c r="A985" s="26" t="s">
        <v>884</v>
      </c>
      <c r="B985" s="27" t="s">
        <v>885</v>
      </c>
      <c r="C985" s="26" t="s">
        <v>37</v>
      </c>
      <c r="D985" s="26" t="s">
        <v>20</v>
      </c>
      <c r="E985" s="28">
        <v>1.84E-2</v>
      </c>
      <c r="F985" s="29">
        <v>1.77</v>
      </c>
      <c r="G985" s="33">
        <f>TRUNC(TRUNC(E985,8)*F985,2)</f>
        <v>0.03</v>
      </c>
    </row>
    <row r="986" spans="1:7" ht="16.5">
      <c r="A986" s="26" t="s">
        <v>900</v>
      </c>
      <c r="B986" s="27" t="s">
        <v>901</v>
      </c>
      <c r="C986" s="26" t="s">
        <v>37</v>
      </c>
      <c r="D986" s="26" t="s">
        <v>20</v>
      </c>
      <c r="E986" s="28">
        <v>0.104</v>
      </c>
      <c r="F986" s="29">
        <v>60.81</v>
      </c>
      <c r="G986" s="33">
        <f>TRUNC(TRUNC(E986,8)*F986,2)</f>
        <v>6.32</v>
      </c>
    </row>
    <row r="987" spans="1:7" ht="15" customHeight="1">
      <c r="A987" s="30"/>
      <c r="B987" s="30"/>
      <c r="C987" s="30"/>
      <c r="D987" s="30"/>
      <c r="E987" s="85" t="s">
        <v>521</v>
      </c>
      <c r="F987" s="85"/>
      <c r="G987" s="34">
        <f>SUM(G983:G986)</f>
        <v>67.52000000000001</v>
      </c>
    </row>
    <row r="988" spans="1:7" ht="15" customHeight="1">
      <c r="A988" s="84" t="s">
        <v>524</v>
      </c>
      <c r="B988" s="84"/>
      <c r="C988" s="25" t="s">
        <v>3</v>
      </c>
      <c r="D988" s="25" t="s">
        <v>4</v>
      </c>
      <c r="E988" s="25" t="s">
        <v>508</v>
      </c>
      <c r="F988" s="25" t="s">
        <v>509</v>
      </c>
      <c r="G988" s="32" t="s">
        <v>510</v>
      </c>
    </row>
    <row r="989" spans="1:7" ht="16.5">
      <c r="A989" s="26" t="s">
        <v>888</v>
      </c>
      <c r="B989" s="27" t="s">
        <v>889</v>
      </c>
      <c r="C989" s="26" t="s">
        <v>37</v>
      </c>
      <c r="D989" s="26" t="s">
        <v>527</v>
      </c>
      <c r="E989" s="28">
        <v>0.36247056999999999</v>
      </c>
      <c r="F989" s="29">
        <v>23.38</v>
      </c>
      <c r="G989" s="33">
        <f>TRUNC(TRUNC(E989,8)*F989,2)</f>
        <v>8.4700000000000006</v>
      </c>
    </row>
    <row r="990" spans="1:7">
      <c r="A990" s="26" t="s">
        <v>890</v>
      </c>
      <c r="B990" s="27" t="s">
        <v>891</v>
      </c>
      <c r="C990" s="26" t="s">
        <v>37</v>
      </c>
      <c r="D990" s="26" t="s">
        <v>527</v>
      </c>
      <c r="E990" s="28">
        <v>0.36253857</v>
      </c>
      <c r="F990" s="29">
        <v>27.8</v>
      </c>
      <c r="G990" s="33">
        <f>TRUNC(TRUNC(E990,8)*F990,2)</f>
        <v>10.07</v>
      </c>
    </row>
    <row r="991" spans="1:7" ht="18" customHeight="1">
      <c r="A991" s="30"/>
      <c r="B991" s="30"/>
      <c r="C991" s="30"/>
      <c r="D991" s="30"/>
      <c r="E991" s="85" t="s">
        <v>531</v>
      </c>
      <c r="F991" s="85"/>
      <c r="G991" s="34">
        <f>SUM(G989:G990)</f>
        <v>18.54</v>
      </c>
    </row>
    <row r="992" spans="1:7" ht="15" customHeight="1">
      <c r="A992" s="30"/>
      <c r="B992" s="30"/>
      <c r="C992" s="30"/>
      <c r="D992" s="30"/>
      <c r="E992" s="86" t="s">
        <v>522</v>
      </c>
      <c r="F992" s="86"/>
      <c r="G992" s="35">
        <f>SUM(G987,G991)</f>
        <v>86.06</v>
      </c>
    </row>
    <row r="993" spans="1:7" ht="9.9499999999999993" customHeight="1">
      <c r="A993" s="30"/>
      <c r="B993" s="30"/>
      <c r="C993" s="30"/>
      <c r="D993" s="30"/>
      <c r="E993" s="87"/>
      <c r="F993" s="87"/>
      <c r="G993" s="87"/>
    </row>
    <row r="994" spans="1:7" ht="20.100000000000001" customHeight="1">
      <c r="A994" s="88" t="s">
        <v>956</v>
      </c>
      <c r="B994" s="88"/>
      <c r="C994" s="88"/>
      <c r="D994" s="88"/>
      <c r="E994" s="88"/>
      <c r="F994" s="88"/>
      <c r="G994" s="88"/>
    </row>
    <row r="995" spans="1:7" ht="15" customHeight="1">
      <c r="A995" s="84" t="s">
        <v>507</v>
      </c>
      <c r="B995" s="84"/>
      <c r="C995" s="25" t="s">
        <v>3</v>
      </c>
      <c r="D995" s="25" t="s">
        <v>4</v>
      </c>
      <c r="E995" s="25" t="s">
        <v>508</v>
      </c>
      <c r="F995" s="25" t="s">
        <v>509</v>
      </c>
      <c r="G995" s="32" t="s">
        <v>510</v>
      </c>
    </row>
    <row r="996" spans="1:7">
      <c r="A996" s="26" t="s">
        <v>898</v>
      </c>
      <c r="B996" s="27" t="s">
        <v>899</v>
      </c>
      <c r="C996" s="26" t="s">
        <v>37</v>
      </c>
      <c r="D996" s="26" t="s">
        <v>20</v>
      </c>
      <c r="E996" s="28">
        <v>2.92E-2</v>
      </c>
      <c r="F996" s="29">
        <v>53.67</v>
      </c>
      <c r="G996" s="33">
        <f>TRUNC(TRUNC(E996,8)*F996,2)</f>
        <v>1.56</v>
      </c>
    </row>
    <row r="997" spans="1:7" ht="16.5">
      <c r="A997" s="26" t="s">
        <v>957</v>
      </c>
      <c r="B997" s="27" t="s">
        <v>958</v>
      </c>
      <c r="C997" s="26" t="s">
        <v>37</v>
      </c>
      <c r="D997" s="26" t="s">
        <v>20</v>
      </c>
      <c r="E997" s="28">
        <v>1</v>
      </c>
      <c r="F997" s="29">
        <v>37.61</v>
      </c>
      <c r="G997" s="33">
        <f>TRUNC(TRUNC(E997,8)*F997,2)</f>
        <v>37.61</v>
      </c>
    </row>
    <row r="998" spans="1:7" ht="15" customHeight="1">
      <c r="A998" s="26" t="s">
        <v>884</v>
      </c>
      <c r="B998" s="27" t="s">
        <v>885</v>
      </c>
      <c r="C998" s="26" t="s">
        <v>37</v>
      </c>
      <c r="D998" s="26" t="s">
        <v>20</v>
      </c>
      <c r="E998" s="28">
        <v>1.54E-2</v>
      </c>
      <c r="F998" s="29">
        <v>1.77</v>
      </c>
      <c r="G998" s="33">
        <f>TRUNC(TRUNC(E998,8)*F998,2)</f>
        <v>0.02</v>
      </c>
    </row>
    <row r="999" spans="1:7" ht="16.5">
      <c r="A999" s="26" t="s">
        <v>900</v>
      </c>
      <c r="B999" s="27" t="s">
        <v>901</v>
      </c>
      <c r="C999" s="26" t="s">
        <v>37</v>
      </c>
      <c r="D999" s="26" t="s">
        <v>20</v>
      </c>
      <c r="E999" s="28">
        <v>4.3999999999999997E-2</v>
      </c>
      <c r="F999" s="29">
        <v>60.81</v>
      </c>
      <c r="G999" s="33">
        <f>TRUNC(TRUNC(E999,8)*F999,2)</f>
        <v>2.67</v>
      </c>
    </row>
    <row r="1000" spans="1:7" ht="15" customHeight="1">
      <c r="A1000" s="30"/>
      <c r="B1000" s="30"/>
      <c r="C1000" s="30"/>
      <c r="D1000" s="30"/>
      <c r="E1000" s="85" t="s">
        <v>521</v>
      </c>
      <c r="F1000" s="85"/>
      <c r="G1000" s="34">
        <f>SUM(G996:G999)</f>
        <v>41.860000000000007</v>
      </c>
    </row>
    <row r="1001" spans="1:7" ht="15" customHeight="1">
      <c r="A1001" s="84" t="s">
        <v>524</v>
      </c>
      <c r="B1001" s="84"/>
      <c r="C1001" s="25" t="s">
        <v>3</v>
      </c>
      <c r="D1001" s="25" t="s">
        <v>4</v>
      </c>
      <c r="E1001" s="25" t="s">
        <v>508</v>
      </c>
      <c r="F1001" s="25" t="s">
        <v>509</v>
      </c>
      <c r="G1001" s="32" t="s">
        <v>510</v>
      </c>
    </row>
    <row r="1002" spans="1:7" ht="16.5">
      <c r="A1002" s="26" t="s">
        <v>888</v>
      </c>
      <c r="B1002" s="27" t="s">
        <v>889</v>
      </c>
      <c r="C1002" s="26" t="s">
        <v>37</v>
      </c>
      <c r="D1002" s="26" t="s">
        <v>527</v>
      </c>
      <c r="E1002" s="28">
        <v>0.32101106000000001</v>
      </c>
      <c r="F1002" s="29">
        <v>23.38</v>
      </c>
      <c r="G1002" s="33">
        <f>TRUNC(TRUNC(E1002,8)*F1002,2)</f>
        <v>7.5</v>
      </c>
    </row>
    <row r="1003" spans="1:7">
      <c r="A1003" s="26" t="s">
        <v>890</v>
      </c>
      <c r="B1003" s="27" t="s">
        <v>891</v>
      </c>
      <c r="C1003" s="26" t="s">
        <v>37</v>
      </c>
      <c r="D1003" s="26" t="s">
        <v>527</v>
      </c>
      <c r="E1003" s="28">
        <v>0.32107906000000003</v>
      </c>
      <c r="F1003" s="29">
        <v>27.8</v>
      </c>
      <c r="G1003" s="33">
        <f>TRUNC(TRUNC(E1003,8)*F1003,2)</f>
        <v>8.92</v>
      </c>
    </row>
    <row r="1004" spans="1:7" ht="18" customHeight="1">
      <c r="A1004" s="30"/>
      <c r="B1004" s="30"/>
      <c r="C1004" s="30"/>
      <c r="D1004" s="30"/>
      <c r="E1004" s="85" t="s">
        <v>531</v>
      </c>
      <c r="F1004" s="85"/>
      <c r="G1004" s="34">
        <f>SUM(G1002:G1003)</f>
        <v>16.420000000000002</v>
      </c>
    </row>
    <row r="1005" spans="1:7" ht="15" customHeight="1">
      <c r="A1005" s="30"/>
      <c r="B1005" s="30"/>
      <c r="C1005" s="30"/>
      <c r="D1005" s="30"/>
      <c r="E1005" s="86" t="s">
        <v>522</v>
      </c>
      <c r="F1005" s="86"/>
      <c r="G1005" s="35">
        <f>SUM(G1000,G1004)</f>
        <v>58.280000000000008</v>
      </c>
    </row>
    <row r="1006" spans="1:7" ht="9.9499999999999993" customHeight="1">
      <c r="A1006" s="30"/>
      <c r="B1006" s="30"/>
      <c r="C1006" s="30"/>
      <c r="D1006" s="30"/>
      <c r="E1006" s="87"/>
      <c r="F1006" s="87"/>
      <c r="G1006" s="87"/>
    </row>
    <row r="1007" spans="1:7" ht="20.100000000000001" customHeight="1">
      <c r="A1007" s="88" t="s">
        <v>959</v>
      </c>
      <c r="B1007" s="88"/>
      <c r="C1007" s="88"/>
      <c r="D1007" s="88"/>
      <c r="E1007" s="88"/>
      <c r="F1007" s="88"/>
      <c r="G1007" s="88"/>
    </row>
    <row r="1008" spans="1:7" ht="15" customHeight="1">
      <c r="A1008" s="84" t="s">
        <v>507</v>
      </c>
      <c r="B1008" s="84"/>
      <c r="C1008" s="25" t="s">
        <v>3</v>
      </c>
      <c r="D1008" s="25" t="s">
        <v>4</v>
      </c>
      <c r="E1008" s="25" t="s">
        <v>508</v>
      </c>
      <c r="F1008" s="25" t="s">
        <v>509</v>
      </c>
      <c r="G1008" s="32" t="s">
        <v>510</v>
      </c>
    </row>
    <row r="1009" spans="1:7" ht="15" customHeight="1">
      <c r="A1009" s="26" t="s">
        <v>898</v>
      </c>
      <c r="B1009" s="27" t="s">
        <v>899</v>
      </c>
      <c r="C1009" s="26" t="s">
        <v>37</v>
      </c>
      <c r="D1009" s="26" t="s">
        <v>20</v>
      </c>
      <c r="E1009" s="28">
        <v>9.9000000000000008E-3</v>
      </c>
      <c r="F1009" s="29">
        <v>53.67</v>
      </c>
      <c r="G1009" s="33">
        <f>TRUNC(TRUNC(E1009,8)*F1009,2)</f>
        <v>0.53</v>
      </c>
    </row>
    <row r="1010" spans="1:7" ht="21" customHeight="1">
      <c r="A1010" s="26" t="s">
        <v>960</v>
      </c>
      <c r="B1010" s="27" t="s">
        <v>961</v>
      </c>
      <c r="C1010" s="26" t="s">
        <v>37</v>
      </c>
      <c r="D1010" s="26" t="s">
        <v>20</v>
      </c>
      <c r="E1010" s="28">
        <v>1</v>
      </c>
      <c r="F1010" s="29">
        <v>2.12</v>
      </c>
      <c r="G1010" s="33">
        <f>TRUNC(TRUNC(E1010,8)*F1010,2)</f>
        <v>2.12</v>
      </c>
    </row>
    <row r="1011" spans="1:7" ht="15" customHeight="1">
      <c r="A1011" s="26" t="s">
        <v>884</v>
      </c>
      <c r="B1011" s="27" t="s">
        <v>885</v>
      </c>
      <c r="C1011" s="26" t="s">
        <v>37</v>
      </c>
      <c r="D1011" s="26" t="s">
        <v>20</v>
      </c>
      <c r="E1011" s="28">
        <v>7.1000000000000004E-3</v>
      </c>
      <c r="F1011" s="29">
        <v>1.77</v>
      </c>
      <c r="G1011" s="33">
        <f>TRUNC(TRUNC(E1011,8)*F1011,2)</f>
        <v>0.01</v>
      </c>
    </row>
    <row r="1012" spans="1:7" ht="21" customHeight="1">
      <c r="A1012" s="26" t="s">
        <v>900</v>
      </c>
      <c r="B1012" s="27" t="s">
        <v>901</v>
      </c>
      <c r="C1012" s="26" t="s">
        <v>37</v>
      </c>
      <c r="D1012" s="26" t="s">
        <v>20</v>
      </c>
      <c r="E1012" s="28">
        <v>1.4999999999999999E-2</v>
      </c>
      <c r="F1012" s="29">
        <v>60.81</v>
      </c>
      <c r="G1012" s="33">
        <f>TRUNC(TRUNC(E1012,8)*F1012,2)</f>
        <v>0.91</v>
      </c>
    </row>
    <row r="1013" spans="1:7" ht="15" customHeight="1">
      <c r="A1013" s="30"/>
      <c r="B1013" s="30"/>
      <c r="C1013" s="30"/>
      <c r="D1013" s="30"/>
      <c r="E1013" s="85" t="s">
        <v>521</v>
      </c>
      <c r="F1013" s="85"/>
      <c r="G1013" s="34">
        <f>SUM(G1009:G1012)</f>
        <v>3.5700000000000003</v>
      </c>
    </row>
    <row r="1014" spans="1:7" ht="15" customHeight="1">
      <c r="A1014" s="84" t="s">
        <v>524</v>
      </c>
      <c r="B1014" s="84"/>
      <c r="C1014" s="25" t="s">
        <v>3</v>
      </c>
      <c r="D1014" s="25" t="s">
        <v>4</v>
      </c>
      <c r="E1014" s="25" t="s">
        <v>508</v>
      </c>
      <c r="F1014" s="25" t="s">
        <v>509</v>
      </c>
      <c r="G1014" s="32" t="s">
        <v>510</v>
      </c>
    </row>
    <row r="1015" spans="1:7" ht="16.5">
      <c r="A1015" s="26" t="s">
        <v>888</v>
      </c>
      <c r="B1015" s="27" t="s">
        <v>889</v>
      </c>
      <c r="C1015" s="26" t="s">
        <v>37</v>
      </c>
      <c r="D1015" s="26" t="s">
        <v>527</v>
      </c>
      <c r="E1015" s="28">
        <v>9.6323060000000002E-2</v>
      </c>
      <c r="F1015" s="29">
        <v>23.38</v>
      </c>
      <c r="G1015" s="33">
        <f>TRUNC(TRUNC(E1015,8)*F1015,2)</f>
        <v>2.25</v>
      </c>
    </row>
    <row r="1016" spans="1:7">
      <c r="A1016" s="26" t="s">
        <v>890</v>
      </c>
      <c r="B1016" s="27" t="s">
        <v>891</v>
      </c>
      <c r="C1016" s="26" t="s">
        <v>37</v>
      </c>
      <c r="D1016" s="26" t="s">
        <v>527</v>
      </c>
      <c r="E1016" s="28">
        <v>9.6323060000000002E-2</v>
      </c>
      <c r="F1016" s="29">
        <v>27.8</v>
      </c>
      <c r="G1016" s="33">
        <f>TRUNC(TRUNC(E1016,8)*F1016,2)</f>
        <v>2.67</v>
      </c>
    </row>
    <row r="1017" spans="1:7" ht="18" customHeight="1">
      <c r="A1017" s="30"/>
      <c r="B1017" s="30"/>
      <c r="C1017" s="30"/>
      <c r="D1017" s="30"/>
      <c r="E1017" s="85" t="s">
        <v>531</v>
      </c>
      <c r="F1017" s="85"/>
      <c r="G1017" s="34">
        <f>SUM(G1015:G1016)</f>
        <v>4.92</v>
      </c>
    </row>
    <row r="1018" spans="1:7" ht="15" customHeight="1">
      <c r="A1018" s="30"/>
      <c r="B1018" s="30"/>
      <c r="C1018" s="30"/>
      <c r="D1018" s="30"/>
      <c r="E1018" s="86" t="s">
        <v>522</v>
      </c>
      <c r="F1018" s="86"/>
      <c r="G1018" s="35">
        <f>SUM(G1013,G1017)</f>
        <v>8.49</v>
      </c>
    </row>
    <row r="1019" spans="1:7" ht="9.9499999999999993" customHeight="1">
      <c r="A1019" s="30"/>
      <c r="B1019" s="30"/>
      <c r="C1019" s="30"/>
      <c r="D1019" s="30"/>
      <c r="E1019" s="87"/>
      <c r="F1019" s="87"/>
      <c r="G1019" s="87"/>
    </row>
    <row r="1020" spans="1:7" ht="20.100000000000001" customHeight="1">
      <c r="A1020" s="88" t="s">
        <v>962</v>
      </c>
      <c r="B1020" s="88"/>
      <c r="C1020" s="88"/>
      <c r="D1020" s="88"/>
      <c r="E1020" s="88"/>
      <c r="F1020" s="88"/>
      <c r="G1020" s="88"/>
    </row>
    <row r="1021" spans="1:7" ht="15" customHeight="1">
      <c r="A1021" s="84" t="s">
        <v>507</v>
      </c>
      <c r="B1021" s="84"/>
      <c r="C1021" s="25" t="s">
        <v>3</v>
      </c>
      <c r="D1021" s="25" t="s">
        <v>4</v>
      </c>
      <c r="E1021" s="25" t="s">
        <v>508</v>
      </c>
      <c r="F1021" s="25" t="s">
        <v>509</v>
      </c>
      <c r="G1021" s="32" t="s">
        <v>510</v>
      </c>
    </row>
    <row r="1022" spans="1:7" ht="16.5">
      <c r="A1022" s="26" t="s">
        <v>963</v>
      </c>
      <c r="B1022" s="27" t="s">
        <v>964</v>
      </c>
      <c r="C1022" s="26" t="s">
        <v>37</v>
      </c>
      <c r="D1022" s="26" t="s">
        <v>20</v>
      </c>
      <c r="E1022" s="28">
        <v>2</v>
      </c>
      <c r="F1022" s="29">
        <v>2.11</v>
      </c>
      <c r="G1022" s="33">
        <f>TRUNC(TRUNC(E1022,8)*F1022,2)</f>
        <v>4.22</v>
      </c>
    </row>
    <row r="1023" spans="1:7">
      <c r="A1023" s="26" t="s">
        <v>965</v>
      </c>
      <c r="B1023" s="27" t="s">
        <v>966</v>
      </c>
      <c r="C1023" s="26" t="s">
        <v>37</v>
      </c>
      <c r="D1023" s="26" t="s">
        <v>20</v>
      </c>
      <c r="E1023" s="28">
        <v>1</v>
      </c>
      <c r="F1023" s="29">
        <v>3.43</v>
      </c>
      <c r="G1023" s="33">
        <f>TRUNC(TRUNC(E1023,8)*F1023,2)</f>
        <v>3.43</v>
      </c>
    </row>
    <row r="1024" spans="1:7" ht="29.1" customHeight="1">
      <c r="A1024" s="26" t="s">
        <v>967</v>
      </c>
      <c r="B1024" s="27" t="s">
        <v>968</v>
      </c>
      <c r="C1024" s="26" t="s">
        <v>37</v>
      </c>
      <c r="D1024" s="26" t="s">
        <v>20</v>
      </c>
      <c r="E1024" s="28">
        <v>0.05</v>
      </c>
      <c r="F1024" s="29">
        <v>22.15</v>
      </c>
      <c r="G1024" s="33">
        <f>TRUNC(TRUNC(E1024,8)*F1024,2)</f>
        <v>1.1000000000000001</v>
      </c>
    </row>
    <row r="1025" spans="1:7" ht="15" customHeight="1">
      <c r="A1025" s="30"/>
      <c r="B1025" s="30"/>
      <c r="C1025" s="30"/>
      <c r="D1025" s="30"/>
      <c r="E1025" s="85" t="s">
        <v>521</v>
      </c>
      <c r="F1025" s="85"/>
      <c r="G1025" s="34">
        <f>SUM(G1022:G1024)</f>
        <v>8.75</v>
      </c>
    </row>
    <row r="1026" spans="1:7" ht="15" customHeight="1">
      <c r="A1026" s="84" t="s">
        <v>524</v>
      </c>
      <c r="B1026" s="84"/>
      <c r="C1026" s="25" t="s">
        <v>3</v>
      </c>
      <c r="D1026" s="25" t="s">
        <v>4</v>
      </c>
      <c r="E1026" s="25" t="s">
        <v>508</v>
      </c>
      <c r="F1026" s="25" t="s">
        <v>509</v>
      </c>
      <c r="G1026" s="32" t="s">
        <v>510</v>
      </c>
    </row>
    <row r="1027" spans="1:7" ht="16.5">
      <c r="A1027" s="26" t="s">
        <v>888</v>
      </c>
      <c r="B1027" s="27" t="s">
        <v>889</v>
      </c>
      <c r="C1027" s="26" t="s">
        <v>37</v>
      </c>
      <c r="D1027" s="26" t="s">
        <v>527</v>
      </c>
      <c r="E1027" s="28">
        <v>0.1045683</v>
      </c>
      <c r="F1027" s="29">
        <v>23.38</v>
      </c>
      <c r="G1027" s="33">
        <f>TRUNC(TRUNC(E1027,8)*F1027,2)</f>
        <v>2.44</v>
      </c>
    </row>
    <row r="1028" spans="1:7">
      <c r="A1028" s="26" t="s">
        <v>890</v>
      </c>
      <c r="B1028" s="27" t="s">
        <v>891</v>
      </c>
      <c r="C1028" s="26" t="s">
        <v>37</v>
      </c>
      <c r="D1028" s="26" t="s">
        <v>527</v>
      </c>
      <c r="E1028" s="28">
        <v>0.10499601</v>
      </c>
      <c r="F1028" s="29">
        <v>27.8</v>
      </c>
      <c r="G1028" s="33">
        <f>TRUNC(TRUNC(E1028,8)*F1028,2)</f>
        <v>2.91</v>
      </c>
    </row>
    <row r="1029" spans="1:7" ht="18" customHeight="1">
      <c r="A1029" s="30"/>
      <c r="B1029" s="30"/>
      <c r="C1029" s="30"/>
      <c r="D1029" s="30"/>
      <c r="E1029" s="85" t="s">
        <v>531</v>
      </c>
      <c r="F1029" s="85"/>
      <c r="G1029" s="34">
        <f>SUM(G1027:G1028)</f>
        <v>5.35</v>
      </c>
    </row>
    <row r="1030" spans="1:7" ht="15" customHeight="1">
      <c r="A1030" s="30"/>
      <c r="B1030" s="30"/>
      <c r="C1030" s="30"/>
      <c r="D1030" s="30"/>
      <c r="E1030" s="86" t="s">
        <v>522</v>
      </c>
      <c r="F1030" s="86"/>
      <c r="G1030" s="35">
        <f>SUM(G1025,G1029)</f>
        <v>14.1</v>
      </c>
    </row>
    <row r="1031" spans="1:7" ht="9.9499999999999993" customHeight="1">
      <c r="A1031" s="30"/>
      <c r="B1031" s="30"/>
      <c r="C1031" s="30"/>
      <c r="D1031" s="30"/>
      <c r="E1031" s="87"/>
      <c r="F1031" s="87"/>
      <c r="G1031" s="87"/>
    </row>
    <row r="1032" spans="1:7" ht="20.100000000000001" customHeight="1">
      <c r="A1032" s="88" t="s">
        <v>969</v>
      </c>
      <c r="B1032" s="88"/>
      <c r="C1032" s="88"/>
      <c r="D1032" s="88"/>
      <c r="E1032" s="88"/>
      <c r="F1032" s="88"/>
      <c r="G1032" s="88"/>
    </row>
    <row r="1033" spans="1:7" ht="15" customHeight="1">
      <c r="A1033" s="84" t="s">
        <v>507</v>
      </c>
      <c r="B1033" s="84"/>
      <c r="C1033" s="25" t="s">
        <v>3</v>
      </c>
      <c r="D1033" s="25" t="s">
        <v>4</v>
      </c>
      <c r="E1033" s="25" t="s">
        <v>508</v>
      </c>
      <c r="F1033" s="25" t="s">
        <v>509</v>
      </c>
      <c r="G1033" s="32" t="s">
        <v>510</v>
      </c>
    </row>
    <row r="1034" spans="1:7" ht="16.5">
      <c r="A1034" s="26" t="s">
        <v>970</v>
      </c>
      <c r="B1034" s="27" t="s">
        <v>971</v>
      </c>
      <c r="C1034" s="26" t="s">
        <v>37</v>
      </c>
      <c r="D1034" s="26" t="s">
        <v>20</v>
      </c>
      <c r="E1034" s="28">
        <v>2</v>
      </c>
      <c r="F1034" s="29">
        <v>3.1</v>
      </c>
      <c r="G1034" s="33">
        <f>TRUNC(TRUNC(E1034,8)*F1034,2)</f>
        <v>6.2</v>
      </c>
    </row>
    <row r="1035" spans="1:7">
      <c r="A1035" s="26" t="s">
        <v>972</v>
      </c>
      <c r="B1035" s="27" t="s">
        <v>973</v>
      </c>
      <c r="C1035" s="26" t="s">
        <v>37</v>
      </c>
      <c r="D1035" s="26" t="s">
        <v>20</v>
      </c>
      <c r="E1035" s="28">
        <v>1</v>
      </c>
      <c r="F1035" s="29">
        <v>7.19</v>
      </c>
      <c r="G1035" s="33">
        <f>TRUNC(TRUNC(E1035,8)*F1035,2)</f>
        <v>7.19</v>
      </c>
    </row>
    <row r="1036" spans="1:7" ht="16.5">
      <c r="A1036" s="26" t="s">
        <v>967</v>
      </c>
      <c r="B1036" s="27" t="s">
        <v>968</v>
      </c>
      <c r="C1036" s="26" t="s">
        <v>37</v>
      </c>
      <c r="D1036" s="26" t="s">
        <v>20</v>
      </c>
      <c r="E1036" s="28">
        <v>7.4999999999999997E-2</v>
      </c>
      <c r="F1036" s="29">
        <v>22.15</v>
      </c>
      <c r="G1036" s="33">
        <f>TRUNC(TRUNC(E1036,8)*F1036,2)</f>
        <v>1.66</v>
      </c>
    </row>
    <row r="1037" spans="1:7" ht="15" customHeight="1">
      <c r="A1037" s="30"/>
      <c r="B1037" s="30"/>
      <c r="C1037" s="30"/>
      <c r="D1037" s="30"/>
      <c r="E1037" s="85" t="s">
        <v>521</v>
      </c>
      <c r="F1037" s="85"/>
      <c r="G1037" s="34">
        <f>SUM(G1034:G1036)</f>
        <v>15.05</v>
      </c>
    </row>
    <row r="1038" spans="1:7" ht="15" customHeight="1">
      <c r="A1038" s="84" t="s">
        <v>524</v>
      </c>
      <c r="B1038" s="84"/>
      <c r="C1038" s="25" t="s">
        <v>3</v>
      </c>
      <c r="D1038" s="25" t="s">
        <v>4</v>
      </c>
      <c r="E1038" s="25" t="s">
        <v>508</v>
      </c>
      <c r="F1038" s="25" t="s">
        <v>509</v>
      </c>
      <c r="G1038" s="32" t="s">
        <v>510</v>
      </c>
    </row>
    <row r="1039" spans="1:7" ht="16.5">
      <c r="A1039" s="26" t="s">
        <v>888</v>
      </c>
      <c r="B1039" s="27" t="s">
        <v>889</v>
      </c>
      <c r="C1039" s="26" t="s">
        <v>37</v>
      </c>
      <c r="D1039" s="26" t="s">
        <v>527</v>
      </c>
      <c r="E1039" s="28">
        <v>0.12526488999999999</v>
      </c>
      <c r="F1039" s="29">
        <v>23.38</v>
      </c>
      <c r="G1039" s="33">
        <f>TRUNC(TRUNC(E1039,8)*F1039,2)</f>
        <v>2.92</v>
      </c>
    </row>
    <row r="1040" spans="1:7">
      <c r="A1040" s="26" t="s">
        <v>890</v>
      </c>
      <c r="B1040" s="27" t="s">
        <v>891</v>
      </c>
      <c r="C1040" s="26" t="s">
        <v>37</v>
      </c>
      <c r="D1040" s="26" t="s">
        <v>527</v>
      </c>
      <c r="E1040" s="28">
        <v>0.12569259999999999</v>
      </c>
      <c r="F1040" s="29">
        <v>27.8</v>
      </c>
      <c r="G1040" s="33">
        <f>TRUNC(TRUNC(E1040,8)*F1040,2)</f>
        <v>3.49</v>
      </c>
    </row>
    <row r="1041" spans="1:7" ht="18" customHeight="1">
      <c r="A1041" s="30"/>
      <c r="B1041" s="30"/>
      <c r="C1041" s="30"/>
      <c r="D1041" s="30"/>
      <c r="E1041" s="85" t="s">
        <v>531</v>
      </c>
      <c r="F1041" s="85"/>
      <c r="G1041" s="34">
        <f>SUM(G1039:G1040)</f>
        <v>6.41</v>
      </c>
    </row>
    <row r="1042" spans="1:7" ht="15" customHeight="1">
      <c r="A1042" s="30"/>
      <c r="B1042" s="30"/>
      <c r="C1042" s="30"/>
      <c r="D1042" s="30"/>
      <c r="E1042" s="86" t="s">
        <v>522</v>
      </c>
      <c r="F1042" s="86"/>
      <c r="G1042" s="35">
        <f>SUM(G1037,G1041)</f>
        <v>21.46</v>
      </c>
    </row>
    <row r="1043" spans="1:7" ht="9.9499999999999993" customHeight="1">
      <c r="A1043" s="30"/>
      <c r="B1043" s="30"/>
      <c r="C1043" s="30"/>
      <c r="D1043" s="30"/>
      <c r="E1043" s="87"/>
      <c r="F1043" s="87"/>
      <c r="G1043" s="87"/>
    </row>
    <row r="1044" spans="1:7" ht="20.100000000000001" customHeight="1">
      <c r="A1044" s="88" t="s">
        <v>974</v>
      </c>
      <c r="B1044" s="88"/>
      <c r="C1044" s="88"/>
      <c r="D1044" s="88"/>
      <c r="E1044" s="88"/>
      <c r="F1044" s="88"/>
      <c r="G1044" s="88"/>
    </row>
    <row r="1045" spans="1:7" ht="15" customHeight="1">
      <c r="A1045" s="84" t="s">
        <v>507</v>
      </c>
      <c r="B1045" s="84"/>
      <c r="C1045" s="25" t="s">
        <v>3</v>
      </c>
      <c r="D1045" s="25" t="s">
        <v>4</v>
      </c>
      <c r="E1045" s="25" t="s">
        <v>508</v>
      </c>
      <c r="F1045" s="25" t="s">
        <v>509</v>
      </c>
      <c r="G1045" s="32" t="s">
        <v>510</v>
      </c>
    </row>
    <row r="1046" spans="1:7">
      <c r="A1046" s="26" t="s">
        <v>975</v>
      </c>
      <c r="B1046" s="27" t="s">
        <v>976</v>
      </c>
      <c r="C1046" s="26" t="s">
        <v>37</v>
      </c>
      <c r="D1046" s="26" t="s">
        <v>20</v>
      </c>
      <c r="E1046" s="28">
        <v>2</v>
      </c>
      <c r="F1046" s="29">
        <v>3.74</v>
      </c>
      <c r="G1046" s="33">
        <f>TRUNC(TRUNC(E1046,8)*F1046,2)</f>
        <v>7.48</v>
      </c>
    </row>
    <row r="1047" spans="1:7" ht="16.5">
      <c r="A1047" s="26" t="s">
        <v>977</v>
      </c>
      <c r="B1047" s="27" t="s">
        <v>978</v>
      </c>
      <c r="C1047" s="26" t="s">
        <v>37</v>
      </c>
      <c r="D1047" s="26" t="s">
        <v>20</v>
      </c>
      <c r="E1047" s="28">
        <v>1</v>
      </c>
      <c r="F1047" s="29">
        <v>8.2899999999999991</v>
      </c>
      <c r="G1047" s="33">
        <f>TRUNC(TRUNC(E1047,8)*F1047,2)</f>
        <v>8.2899999999999991</v>
      </c>
    </row>
    <row r="1048" spans="1:7" ht="16.5">
      <c r="A1048" s="26" t="s">
        <v>967</v>
      </c>
      <c r="B1048" s="27" t="s">
        <v>968</v>
      </c>
      <c r="C1048" s="26" t="s">
        <v>37</v>
      </c>
      <c r="D1048" s="26" t="s">
        <v>20</v>
      </c>
      <c r="E1048" s="28">
        <v>0.115</v>
      </c>
      <c r="F1048" s="29">
        <v>22.15</v>
      </c>
      <c r="G1048" s="33">
        <f>TRUNC(TRUNC(E1048,8)*F1048,2)</f>
        <v>2.54</v>
      </c>
    </row>
    <row r="1049" spans="1:7" ht="15" customHeight="1">
      <c r="A1049" s="30"/>
      <c r="B1049" s="30"/>
      <c r="C1049" s="30"/>
      <c r="D1049" s="30"/>
      <c r="E1049" s="85" t="s">
        <v>521</v>
      </c>
      <c r="F1049" s="85"/>
      <c r="G1049" s="34">
        <f>SUM(G1046:G1048)</f>
        <v>18.309999999999999</v>
      </c>
    </row>
    <row r="1050" spans="1:7" ht="15" customHeight="1">
      <c r="A1050" s="84" t="s">
        <v>524</v>
      </c>
      <c r="B1050" s="84"/>
      <c r="C1050" s="25" t="s">
        <v>3</v>
      </c>
      <c r="D1050" s="25" t="s">
        <v>4</v>
      </c>
      <c r="E1050" s="25" t="s">
        <v>508</v>
      </c>
      <c r="F1050" s="25" t="s">
        <v>509</v>
      </c>
      <c r="G1050" s="32" t="s">
        <v>510</v>
      </c>
    </row>
    <row r="1051" spans="1:7" ht="16.5">
      <c r="A1051" s="26" t="s">
        <v>888</v>
      </c>
      <c r="B1051" s="27" t="s">
        <v>889</v>
      </c>
      <c r="C1051" s="26" t="s">
        <v>37</v>
      </c>
      <c r="D1051" s="26" t="s">
        <v>527</v>
      </c>
      <c r="E1051" s="28">
        <v>0.14578321999999999</v>
      </c>
      <c r="F1051" s="29">
        <v>23.38</v>
      </c>
      <c r="G1051" s="33">
        <f>TRUNC(TRUNC(E1051,8)*F1051,2)</f>
        <v>3.4</v>
      </c>
    </row>
    <row r="1052" spans="1:7">
      <c r="A1052" s="26" t="s">
        <v>890</v>
      </c>
      <c r="B1052" s="27" t="s">
        <v>891</v>
      </c>
      <c r="C1052" s="26" t="s">
        <v>37</v>
      </c>
      <c r="D1052" s="26" t="s">
        <v>527</v>
      </c>
      <c r="E1052" s="28">
        <v>0.14627893</v>
      </c>
      <c r="F1052" s="29">
        <v>27.8</v>
      </c>
      <c r="G1052" s="33">
        <f>TRUNC(TRUNC(E1052,8)*F1052,2)</f>
        <v>4.0599999999999996</v>
      </c>
    </row>
    <row r="1053" spans="1:7" ht="18" customHeight="1">
      <c r="A1053" s="30"/>
      <c r="B1053" s="30"/>
      <c r="C1053" s="30"/>
      <c r="D1053" s="30"/>
      <c r="E1053" s="85" t="s">
        <v>531</v>
      </c>
      <c r="F1053" s="85"/>
      <c r="G1053" s="34">
        <f>SUM(G1051:G1052)</f>
        <v>7.4599999999999991</v>
      </c>
    </row>
    <row r="1054" spans="1:7" ht="15" customHeight="1">
      <c r="A1054" s="30"/>
      <c r="B1054" s="30"/>
      <c r="C1054" s="30"/>
      <c r="D1054" s="30"/>
      <c r="E1054" s="86" t="s">
        <v>522</v>
      </c>
      <c r="F1054" s="86"/>
      <c r="G1054" s="35">
        <f>SUM(G1049,G1053)</f>
        <v>25.769999999999996</v>
      </c>
    </row>
    <row r="1055" spans="1:7" ht="9.9499999999999993" customHeight="1">
      <c r="A1055" s="30"/>
      <c r="B1055" s="30"/>
      <c r="C1055" s="30"/>
      <c r="D1055" s="30"/>
      <c r="E1055" s="87"/>
      <c r="F1055" s="87"/>
      <c r="G1055" s="87"/>
    </row>
    <row r="1056" spans="1:7" ht="20.100000000000001" customHeight="1">
      <c r="A1056" s="88" t="s">
        <v>979</v>
      </c>
      <c r="B1056" s="88"/>
      <c r="C1056" s="88"/>
      <c r="D1056" s="88"/>
      <c r="E1056" s="88"/>
      <c r="F1056" s="88"/>
      <c r="G1056" s="88"/>
    </row>
    <row r="1057" spans="1:7" ht="15" customHeight="1">
      <c r="A1057" s="84" t="s">
        <v>507</v>
      </c>
      <c r="B1057" s="84"/>
      <c r="C1057" s="25" t="s">
        <v>3</v>
      </c>
      <c r="D1057" s="25" t="s">
        <v>4</v>
      </c>
      <c r="E1057" s="25" t="s">
        <v>508</v>
      </c>
      <c r="F1057" s="25" t="s">
        <v>509</v>
      </c>
      <c r="G1057" s="32" t="s">
        <v>510</v>
      </c>
    </row>
    <row r="1058" spans="1:7">
      <c r="A1058" s="26" t="s">
        <v>898</v>
      </c>
      <c r="B1058" s="27" t="s">
        <v>899</v>
      </c>
      <c r="C1058" s="26" t="s">
        <v>37</v>
      </c>
      <c r="D1058" s="26" t="s">
        <v>20</v>
      </c>
      <c r="E1058" s="28">
        <v>9.9000000000000008E-3</v>
      </c>
      <c r="F1058" s="29">
        <v>53.67</v>
      </c>
      <c r="G1058" s="33">
        <f>TRUNC(TRUNC(E1058,8)*F1058,2)</f>
        <v>0.53</v>
      </c>
    </row>
    <row r="1059" spans="1:7" ht="16.5">
      <c r="A1059" s="26" t="s">
        <v>980</v>
      </c>
      <c r="B1059" s="27" t="s">
        <v>981</v>
      </c>
      <c r="C1059" s="26" t="s">
        <v>37</v>
      </c>
      <c r="D1059" s="26" t="s">
        <v>20</v>
      </c>
      <c r="E1059" s="28">
        <v>1</v>
      </c>
      <c r="F1059" s="29">
        <v>1.91</v>
      </c>
      <c r="G1059" s="33">
        <f>TRUNC(TRUNC(E1059,8)*F1059,2)</f>
        <v>1.91</v>
      </c>
    </row>
    <row r="1060" spans="1:7" ht="16.5">
      <c r="A1060" s="26" t="s">
        <v>884</v>
      </c>
      <c r="B1060" s="27" t="s">
        <v>885</v>
      </c>
      <c r="C1060" s="26" t="s">
        <v>37</v>
      </c>
      <c r="D1060" s="26" t="s">
        <v>20</v>
      </c>
      <c r="E1060" s="28">
        <v>7.1000000000000004E-3</v>
      </c>
      <c r="F1060" s="29">
        <v>1.77</v>
      </c>
      <c r="G1060" s="33">
        <f>TRUNC(TRUNC(E1060,8)*F1060,2)</f>
        <v>0.01</v>
      </c>
    </row>
    <row r="1061" spans="1:7" ht="16.5">
      <c r="A1061" s="26" t="s">
        <v>900</v>
      </c>
      <c r="B1061" s="27" t="s">
        <v>901</v>
      </c>
      <c r="C1061" s="26" t="s">
        <v>37</v>
      </c>
      <c r="D1061" s="26" t="s">
        <v>20</v>
      </c>
      <c r="E1061" s="28">
        <v>1.4999999999999999E-2</v>
      </c>
      <c r="F1061" s="29">
        <v>60.81</v>
      </c>
      <c r="G1061" s="33">
        <f>TRUNC(TRUNC(E1061,8)*F1061,2)</f>
        <v>0.91</v>
      </c>
    </row>
    <row r="1062" spans="1:7" ht="15" customHeight="1">
      <c r="A1062" s="30"/>
      <c r="B1062" s="30"/>
      <c r="C1062" s="30"/>
      <c r="D1062" s="30"/>
      <c r="E1062" s="85" t="s">
        <v>521</v>
      </c>
      <c r="F1062" s="85"/>
      <c r="G1062" s="34">
        <f>SUM(G1058:G1061)</f>
        <v>3.36</v>
      </c>
    </row>
    <row r="1063" spans="1:7" ht="15" customHeight="1">
      <c r="A1063" s="84" t="s">
        <v>524</v>
      </c>
      <c r="B1063" s="84"/>
      <c r="C1063" s="25" t="s">
        <v>3</v>
      </c>
      <c r="D1063" s="25" t="s">
        <v>4</v>
      </c>
      <c r="E1063" s="25" t="s">
        <v>508</v>
      </c>
      <c r="F1063" s="25" t="s">
        <v>509</v>
      </c>
      <c r="G1063" s="32" t="s">
        <v>510</v>
      </c>
    </row>
    <row r="1064" spans="1:7" ht="16.5">
      <c r="A1064" s="26" t="s">
        <v>888</v>
      </c>
      <c r="B1064" s="27" t="s">
        <v>889</v>
      </c>
      <c r="C1064" s="26" t="s">
        <v>37</v>
      </c>
      <c r="D1064" s="26" t="s">
        <v>527</v>
      </c>
      <c r="E1064" s="28">
        <v>9.6313700000000002E-2</v>
      </c>
      <c r="F1064" s="29">
        <v>23.38</v>
      </c>
      <c r="G1064" s="33">
        <f>TRUNC(TRUNC(E1064,8)*F1064,2)</f>
        <v>2.25</v>
      </c>
    </row>
    <row r="1065" spans="1:7">
      <c r="A1065" s="26" t="s">
        <v>890</v>
      </c>
      <c r="B1065" s="27" t="s">
        <v>891</v>
      </c>
      <c r="C1065" s="26" t="s">
        <v>37</v>
      </c>
      <c r="D1065" s="26" t="s">
        <v>527</v>
      </c>
      <c r="E1065" s="28">
        <v>9.6313700000000002E-2</v>
      </c>
      <c r="F1065" s="29">
        <v>27.8</v>
      </c>
      <c r="G1065" s="33">
        <f>TRUNC(TRUNC(E1065,8)*F1065,2)</f>
        <v>2.67</v>
      </c>
    </row>
    <row r="1066" spans="1:7" ht="18" customHeight="1">
      <c r="A1066" s="30"/>
      <c r="B1066" s="30"/>
      <c r="C1066" s="30"/>
      <c r="D1066" s="30"/>
      <c r="E1066" s="85" t="s">
        <v>531</v>
      </c>
      <c r="F1066" s="85"/>
      <c r="G1066" s="34">
        <f>SUM(G1064:G1065)</f>
        <v>4.92</v>
      </c>
    </row>
    <row r="1067" spans="1:7" ht="15" customHeight="1">
      <c r="A1067" s="30"/>
      <c r="B1067" s="30"/>
      <c r="C1067" s="30"/>
      <c r="D1067" s="30"/>
      <c r="E1067" s="86" t="s">
        <v>522</v>
      </c>
      <c r="F1067" s="86"/>
      <c r="G1067" s="35">
        <f>SUM(G1062,G1066)</f>
        <v>8.2799999999999994</v>
      </c>
    </row>
    <row r="1068" spans="1:7" ht="9.9499999999999993" customHeight="1">
      <c r="A1068" s="30"/>
      <c r="B1068" s="30"/>
      <c r="C1068" s="30"/>
      <c r="D1068" s="30"/>
      <c r="E1068" s="87"/>
      <c r="F1068" s="87"/>
      <c r="G1068" s="87"/>
    </row>
    <row r="1069" spans="1:7" ht="20.100000000000001" customHeight="1">
      <c r="A1069" s="88" t="s">
        <v>982</v>
      </c>
      <c r="B1069" s="88"/>
      <c r="C1069" s="88"/>
      <c r="D1069" s="88"/>
      <c r="E1069" s="88"/>
      <c r="F1069" s="88"/>
      <c r="G1069" s="88"/>
    </row>
    <row r="1070" spans="1:7" ht="15" customHeight="1">
      <c r="A1070" s="84" t="s">
        <v>507</v>
      </c>
      <c r="B1070" s="84"/>
      <c r="C1070" s="25" t="s">
        <v>3</v>
      </c>
      <c r="D1070" s="25" t="s">
        <v>4</v>
      </c>
      <c r="E1070" s="25" t="s">
        <v>508</v>
      </c>
      <c r="F1070" s="25" t="s">
        <v>509</v>
      </c>
      <c r="G1070" s="32" t="s">
        <v>510</v>
      </c>
    </row>
    <row r="1071" spans="1:7" ht="16.5">
      <c r="A1071" s="26" t="s">
        <v>963</v>
      </c>
      <c r="B1071" s="27" t="s">
        <v>964</v>
      </c>
      <c r="C1071" s="26" t="s">
        <v>37</v>
      </c>
      <c r="D1071" s="26" t="s">
        <v>20</v>
      </c>
      <c r="E1071" s="28">
        <v>2</v>
      </c>
      <c r="F1071" s="29">
        <v>2.11</v>
      </c>
      <c r="G1071" s="33">
        <f>TRUNC(TRUNC(E1071,8)*F1071,2)</f>
        <v>4.22</v>
      </c>
    </row>
    <row r="1072" spans="1:7" ht="16.5">
      <c r="A1072" s="26" t="s">
        <v>983</v>
      </c>
      <c r="B1072" s="27" t="s">
        <v>984</v>
      </c>
      <c r="C1072" s="26" t="s">
        <v>37</v>
      </c>
      <c r="D1072" s="26" t="s">
        <v>20</v>
      </c>
      <c r="E1072" s="28">
        <v>1</v>
      </c>
      <c r="F1072" s="29">
        <v>2.78</v>
      </c>
      <c r="G1072" s="33">
        <f>TRUNC(TRUNC(E1072,8)*F1072,2)</f>
        <v>2.78</v>
      </c>
    </row>
    <row r="1073" spans="1:7" ht="16.5">
      <c r="A1073" s="26" t="s">
        <v>967</v>
      </c>
      <c r="B1073" s="27" t="s">
        <v>968</v>
      </c>
      <c r="C1073" s="26" t="s">
        <v>37</v>
      </c>
      <c r="D1073" s="26" t="s">
        <v>20</v>
      </c>
      <c r="E1073" s="28">
        <v>0.05</v>
      </c>
      <c r="F1073" s="29">
        <v>22.15</v>
      </c>
      <c r="G1073" s="33">
        <f>TRUNC(TRUNC(E1073,8)*F1073,2)</f>
        <v>1.1000000000000001</v>
      </c>
    </row>
    <row r="1074" spans="1:7" ht="15" customHeight="1">
      <c r="A1074" s="30"/>
      <c r="B1074" s="30"/>
      <c r="C1074" s="30"/>
      <c r="D1074" s="30"/>
      <c r="E1074" s="85" t="s">
        <v>521</v>
      </c>
      <c r="F1074" s="85"/>
      <c r="G1074" s="34">
        <f>SUM(G1071:G1073)</f>
        <v>8.1</v>
      </c>
    </row>
    <row r="1075" spans="1:7" ht="15" customHeight="1">
      <c r="A1075" s="84" t="s">
        <v>524</v>
      </c>
      <c r="B1075" s="84"/>
      <c r="C1075" s="25" t="s">
        <v>3</v>
      </c>
      <c r="D1075" s="25" t="s">
        <v>4</v>
      </c>
      <c r="E1075" s="25" t="s">
        <v>508</v>
      </c>
      <c r="F1075" s="25" t="s">
        <v>509</v>
      </c>
      <c r="G1075" s="32" t="s">
        <v>510</v>
      </c>
    </row>
    <row r="1076" spans="1:7" ht="16.5">
      <c r="A1076" s="26" t="s">
        <v>888</v>
      </c>
      <c r="B1076" s="27" t="s">
        <v>889</v>
      </c>
      <c r="C1076" s="26" t="s">
        <v>37</v>
      </c>
      <c r="D1076" s="26" t="s">
        <v>527</v>
      </c>
      <c r="E1076" s="28">
        <v>0.10433988</v>
      </c>
      <c r="F1076" s="29">
        <v>23.38</v>
      </c>
      <c r="G1076" s="33">
        <f>TRUNC(TRUNC(E1076,8)*F1076,2)</f>
        <v>2.4300000000000002</v>
      </c>
    </row>
    <row r="1077" spans="1:7">
      <c r="A1077" s="26" t="s">
        <v>890</v>
      </c>
      <c r="B1077" s="27" t="s">
        <v>891</v>
      </c>
      <c r="C1077" s="26" t="s">
        <v>37</v>
      </c>
      <c r="D1077" s="26" t="s">
        <v>527</v>
      </c>
      <c r="E1077" s="28">
        <v>0.10476758999999999</v>
      </c>
      <c r="F1077" s="29">
        <v>27.8</v>
      </c>
      <c r="G1077" s="33">
        <f>TRUNC(TRUNC(E1077,8)*F1077,2)</f>
        <v>2.91</v>
      </c>
    </row>
    <row r="1078" spans="1:7" ht="18" customHeight="1">
      <c r="A1078" s="30"/>
      <c r="B1078" s="30"/>
      <c r="C1078" s="30"/>
      <c r="D1078" s="30"/>
      <c r="E1078" s="85" t="s">
        <v>531</v>
      </c>
      <c r="F1078" s="85"/>
      <c r="G1078" s="34">
        <f>SUM(G1076:G1077)</f>
        <v>5.34</v>
      </c>
    </row>
    <row r="1079" spans="1:7" ht="15" customHeight="1">
      <c r="A1079" s="30"/>
      <c r="B1079" s="30"/>
      <c r="C1079" s="30"/>
      <c r="D1079" s="30"/>
      <c r="E1079" s="86" t="s">
        <v>522</v>
      </c>
      <c r="F1079" s="86"/>
      <c r="G1079" s="35">
        <f>SUM(G1074,G1078)</f>
        <v>13.44</v>
      </c>
    </row>
    <row r="1080" spans="1:7" ht="9.9499999999999993" customHeight="1">
      <c r="A1080" s="30"/>
      <c r="B1080" s="30"/>
      <c r="C1080" s="30"/>
      <c r="D1080" s="30"/>
      <c r="E1080" s="87"/>
      <c r="F1080" s="87"/>
      <c r="G1080" s="87"/>
    </row>
    <row r="1081" spans="1:7" ht="20.100000000000001" customHeight="1">
      <c r="A1081" s="88" t="s">
        <v>985</v>
      </c>
      <c r="B1081" s="88"/>
      <c r="C1081" s="88"/>
      <c r="D1081" s="88"/>
      <c r="E1081" s="88"/>
      <c r="F1081" s="88"/>
      <c r="G1081" s="88"/>
    </row>
    <row r="1082" spans="1:7" ht="15" customHeight="1">
      <c r="A1082" s="84" t="s">
        <v>507</v>
      </c>
      <c r="B1082" s="84"/>
      <c r="C1082" s="25" t="s">
        <v>3</v>
      </c>
      <c r="D1082" s="25" t="s">
        <v>4</v>
      </c>
      <c r="E1082" s="25" t="s">
        <v>508</v>
      </c>
      <c r="F1082" s="25" t="s">
        <v>509</v>
      </c>
      <c r="G1082" s="32" t="s">
        <v>510</v>
      </c>
    </row>
    <row r="1083" spans="1:7">
      <c r="A1083" s="26" t="s">
        <v>975</v>
      </c>
      <c r="B1083" s="27" t="s">
        <v>976</v>
      </c>
      <c r="C1083" s="26" t="s">
        <v>37</v>
      </c>
      <c r="D1083" s="26" t="s">
        <v>20</v>
      </c>
      <c r="E1083" s="28">
        <v>2</v>
      </c>
      <c r="F1083" s="29">
        <v>3.74</v>
      </c>
      <c r="G1083" s="33">
        <f>TRUNC(TRUNC(E1083,8)*F1083,2)</f>
        <v>7.48</v>
      </c>
    </row>
    <row r="1084" spans="1:7" ht="16.5">
      <c r="A1084" s="26" t="s">
        <v>986</v>
      </c>
      <c r="B1084" s="27" t="s">
        <v>987</v>
      </c>
      <c r="C1084" s="26" t="s">
        <v>37</v>
      </c>
      <c r="D1084" s="26" t="s">
        <v>20</v>
      </c>
      <c r="E1084" s="28">
        <v>1</v>
      </c>
      <c r="F1084" s="29">
        <v>7.53</v>
      </c>
      <c r="G1084" s="33">
        <f>TRUNC(TRUNC(E1084,8)*F1084,2)</f>
        <v>7.53</v>
      </c>
    </row>
    <row r="1085" spans="1:7" ht="16.5">
      <c r="A1085" s="26" t="s">
        <v>967</v>
      </c>
      <c r="B1085" s="27" t="s">
        <v>968</v>
      </c>
      <c r="C1085" s="26" t="s">
        <v>37</v>
      </c>
      <c r="D1085" s="26" t="s">
        <v>20</v>
      </c>
      <c r="E1085" s="28">
        <v>0.115</v>
      </c>
      <c r="F1085" s="29">
        <v>22.15</v>
      </c>
      <c r="G1085" s="33">
        <f>TRUNC(TRUNC(E1085,8)*F1085,2)</f>
        <v>2.54</v>
      </c>
    </row>
    <row r="1086" spans="1:7" ht="15" customHeight="1">
      <c r="A1086" s="30"/>
      <c r="B1086" s="30"/>
      <c r="C1086" s="30"/>
      <c r="D1086" s="30"/>
      <c r="E1086" s="85" t="s">
        <v>521</v>
      </c>
      <c r="F1086" s="85"/>
      <c r="G1086" s="34">
        <f>SUM(G1083:G1085)</f>
        <v>17.55</v>
      </c>
    </row>
    <row r="1087" spans="1:7" ht="15" customHeight="1">
      <c r="A1087" s="84" t="s">
        <v>524</v>
      </c>
      <c r="B1087" s="84"/>
      <c r="C1087" s="25" t="s">
        <v>3</v>
      </c>
      <c r="D1087" s="25" t="s">
        <v>4</v>
      </c>
      <c r="E1087" s="25" t="s">
        <v>508</v>
      </c>
      <c r="F1087" s="25" t="s">
        <v>509</v>
      </c>
      <c r="G1087" s="32" t="s">
        <v>510</v>
      </c>
    </row>
    <row r="1088" spans="1:7" ht="16.5">
      <c r="A1088" s="26" t="s">
        <v>888</v>
      </c>
      <c r="B1088" s="27" t="s">
        <v>889</v>
      </c>
      <c r="C1088" s="26" t="s">
        <v>37</v>
      </c>
      <c r="D1088" s="26" t="s">
        <v>527</v>
      </c>
      <c r="E1088" s="28">
        <v>0.14584989000000001</v>
      </c>
      <c r="F1088" s="29">
        <v>23.38</v>
      </c>
      <c r="G1088" s="33">
        <f>TRUNC(TRUNC(E1088,8)*F1088,2)</f>
        <v>3.4</v>
      </c>
    </row>
    <row r="1089" spans="1:7">
      <c r="A1089" s="26" t="s">
        <v>890</v>
      </c>
      <c r="B1089" s="27" t="s">
        <v>891</v>
      </c>
      <c r="C1089" s="26" t="s">
        <v>37</v>
      </c>
      <c r="D1089" s="26" t="s">
        <v>527</v>
      </c>
      <c r="E1089" s="28">
        <v>0.14627760000000001</v>
      </c>
      <c r="F1089" s="29">
        <v>27.8</v>
      </c>
      <c r="G1089" s="33">
        <f>TRUNC(TRUNC(E1089,8)*F1089,2)</f>
        <v>4.0599999999999996</v>
      </c>
    </row>
    <row r="1090" spans="1:7" ht="18" customHeight="1">
      <c r="A1090" s="30"/>
      <c r="B1090" s="30"/>
      <c r="C1090" s="30"/>
      <c r="D1090" s="30"/>
      <c r="E1090" s="85" t="s">
        <v>531</v>
      </c>
      <c r="F1090" s="85"/>
      <c r="G1090" s="34">
        <f>SUM(G1088:G1089)</f>
        <v>7.4599999999999991</v>
      </c>
    </row>
    <row r="1091" spans="1:7" ht="15" customHeight="1">
      <c r="A1091" s="30"/>
      <c r="B1091" s="30"/>
      <c r="C1091" s="30"/>
      <c r="D1091" s="30"/>
      <c r="E1091" s="86" t="s">
        <v>522</v>
      </c>
      <c r="F1091" s="86"/>
      <c r="G1091" s="35">
        <f>SUM(G1086,G1090)</f>
        <v>25.009999999999998</v>
      </c>
    </row>
    <row r="1092" spans="1:7" ht="9.9499999999999993" customHeight="1">
      <c r="A1092" s="30"/>
      <c r="B1092" s="30"/>
      <c r="C1092" s="30"/>
      <c r="D1092" s="30"/>
      <c r="E1092" s="87"/>
      <c r="F1092" s="87"/>
      <c r="G1092" s="87"/>
    </row>
    <row r="1093" spans="1:7" ht="20.100000000000001" customHeight="1">
      <c r="A1093" s="88" t="s">
        <v>988</v>
      </c>
      <c r="B1093" s="88"/>
      <c r="C1093" s="88"/>
      <c r="D1093" s="88"/>
      <c r="E1093" s="88"/>
      <c r="F1093" s="88"/>
      <c r="G1093" s="88"/>
    </row>
    <row r="1094" spans="1:7" ht="15" customHeight="1">
      <c r="A1094" s="84" t="s">
        <v>507</v>
      </c>
      <c r="B1094" s="84"/>
      <c r="C1094" s="25" t="s">
        <v>3</v>
      </c>
      <c r="D1094" s="25" t="s">
        <v>4</v>
      </c>
      <c r="E1094" s="25" t="s">
        <v>508</v>
      </c>
      <c r="F1094" s="25" t="s">
        <v>509</v>
      </c>
      <c r="G1094" s="32" t="s">
        <v>510</v>
      </c>
    </row>
    <row r="1095" spans="1:7">
      <c r="A1095" s="26" t="s">
        <v>975</v>
      </c>
      <c r="B1095" s="27" t="s">
        <v>976</v>
      </c>
      <c r="C1095" s="26" t="s">
        <v>37</v>
      </c>
      <c r="D1095" s="26" t="s">
        <v>20</v>
      </c>
      <c r="E1095" s="28">
        <v>2</v>
      </c>
      <c r="F1095" s="29">
        <v>3.74</v>
      </c>
      <c r="G1095" s="33">
        <f>TRUNC(TRUNC(E1095,8)*F1095,2)</f>
        <v>7.48</v>
      </c>
    </row>
    <row r="1096" spans="1:7" ht="16.5">
      <c r="A1096" s="26" t="s">
        <v>970</v>
      </c>
      <c r="B1096" s="27" t="s">
        <v>971</v>
      </c>
      <c r="C1096" s="26" t="s">
        <v>37</v>
      </c>
      <c r="D1096" s="26" t="s">
        <v>20</v>
      </c>
      <c r="E1096" s="28">
        <v>1</v>
      </c>
      <c r="F1096" s="29">
        <v>3.1</v>
      </c>
      <c r="G1096" s="33">
        <f>TRUNC(TRUNC(E1096,8)*F1096,2)</f>
        <v>3.1</v>
      </c>
    </row>
    <row r="1097" spans="1:7" ht="16.5">
      <c r="A1097" s="26" t="s">
        <v>989</v>
      </c>
      <c r="B1097" s="27" t="s">
        <v>990</v>
      </c>
      <c r="C1097" s="26" t="s">
        <v>37</v>
      </c>
      <c r="D1097" s="26" t="s">
        <v>20</v>
      </c>
      <c r="E1097" s="28">
        <v>1</v>
      </c>
      <c r="F1097" s="29">
        <v>20.12</v>
      </c>
      <c r="G1097" s="33">
        <f>TRUNC(TRUNC(E1097,8)*F1097,2)</f>
        <v>20.12</v>
      </c>
    </row>
    <row r="1098" spans="1:7" ht="16.5">
      <c r="A1098" s="26" t="s">
        <v>967</v>
      </c>
      <c r="B1098" s="27" t="s">
        <v>968</v>
      </c>
      <c r="C1098" s="26" t="s">
        <v>37</v>
      </c>
      <c r="D1098" s="26" t="s">
        <v>20</v>
      </c>
      <c r="E1098" s="28">
        <v>0.1525</v>
      </c>
      <c r="F1098" s="29">
        <v>22.15</v>
      </c>
      <c r="G1098" s="33">
        <f>TRUNC(TRUNC(E1098,8)*F1098,2)</f>
        <v>3.37</v>
      </c>
    </row>
    <row r="1099" spans="1:7" ht="15" customHeight="1">
      <c r="A1099" s="30"/>
      <c r="B1099" s="30"/>
      <c r="C1099" s="30"/>
      <c r="D1099" s="30"/>
      <c r="E1099" s="85" t="s">
        <v>521</v>
      </c>
      <c r="F1099" s="85"/>
      <c r="G1099" s="34">
        <f>SUM(G1095:G1098)</f>
        <v>34.07</v>
      </c>
    </row>
    <row r="1100" spans="1:7" ht="15" customHeight="1">
      <c r="A1100" s="84" t="s">
        <v>524</v>
      </c>
      <c r="B1100" s="84"/>
      <c r="C1100" s="25" t="s">
        <v>3</v>
      </c>
      <c r="D1100" s="25" t="s">
        <v>4</v>
      </c>
      <c r="E1100" s="25" t="s">
        <v>508</v>
      </c>
      <c r="F1100" s="25" t="s">
        <v>509</v>
      </c>
      <c r="G1100" s="32" t="s">
        <v>510</v>
      </c>
    </row>
    <row r="1101" spans="1:7" ht="16.5">
      <c r="A1101" s="26" t="s">
        <v>888</v>
      </c>
      <c r="B1101" s="27" t="s">
        <v>889</v>
      </c>
      <c r="C1101" s="26" t="s">
        <v>37</v>
      </c>
      <c r="D1101" s="26" t="s">
        <v>527</v>
      </c>
      <c r="E1101" s="28">
        <v>0.18857458999999999</v>
      </c>
      <c r="F1101" s="29">
        <v>23.38</v>
      </c>
      <c r="G1101" s="33">
        <f>TRUNC(TRUNC(E1101,8)*F1101,2)</f>
        <v>4.4000000000000004</v>
      </c>
    </row>
    <row r="1102" spans="1:7">
      <c r="A1102" s="26" t="s">
        <v>890</v>
      </c>
      <c r="B1102" s="27" t="s">
        <v>891</v>
      </c>
      <c r="C1102" s="26" t="s">
        <v>37</v>
      </c>
      <c r="D1102" s="26" t="s">
        <v>527</v>
      </c>
      <c r="E1102" s="28">
        <v>0.18900230000000001</v>
      </c>
      <c r="F1102" s="29">
        <v>27.8</v>
      </c>
      <c r="G1102" s="33">
        <f>TRUNC(TRUNC(E1102,8)*F1102,2)</f>
        <v>5.25</v>
      </c>
    </row>
    <row r="1103" spans="1:7" ht="18" customHeight="1">
      <c r="A1103" s="30"/>
      <c r="B1103" s="30"/>
      <c r="C1103" s="30"/>
      <c r="D1103" s="30"/>
      <c r="E1103" s="85" t="s">
        <v>531</v>
      </c>
      <c r="F1103" s="85"/>
      <c r="G1103" s="34">
        <f>SUM(G1101:G1102)</f>
        <v>9.65</v>
      </c>
    </row>
    <row r="1104" spans="1:7" ht="15" customHeight="1">
      <c r="A1104" s="30"/>
      <c r="B1104" s="30"/>
      <c r="C1104" s="30"/>
      <c r="D1104" s="30"/>
      <c r="E1104" s="86" t="s">
        <v>522</v>
      </c>
      <c r="F1104" s="86"/>
      <c r="G1104" s="35">
        <f>SUM(G1099,G1103)</f>
        <v>43.72</v>
      </c>
    </row>
    <row r="1105" spans="1:7" ht="9.9499999999999993" customHeight="1">
      <c r="A1105" s="30"/>
      <c r="B1105" s="30"/>
      <c r="C1105" s="30"/>
      <c r="D1105" s="30"/>
      <c r="E1105" s="87"/>
      <c r="F1105" s="87"/>
      <c r="G1105" s="87"/>
    </row>
    <row r="1106" spans="1:7" ht="20.100000000000001" customHeight="1">
      <c r="A1106" s="88" t="s">
        <v>991</v>
      </c>
      <c r="B1106" s="88"/>
      <c r="C1106" s="88"/>
      <c r="D1106" s="88"/>
      <c r="E1106" s="88"/>
      <c r="F1106" s="88"/>
      <c r="G1106" s="88"/>
    </row>
    <row r="1107" spans="1:7" ht="15" customHeight="1">
      <c r="A1107" s="84" t="s">
        <v>507</v>
      </c>
      <c r="B1107" s="84"/>
      <c r="C1107" s="25" t="s">
        <v>3</v>
      </c>
      <c r="D1107" s="25" t="s">
        <v>4</v>
      </c>
      <c r="E1107" s="25" t="s">
        <v>508</v>
      </c>
      <c r="F1107" s="25" t="s">
        <v>509</v>
      </c>
      <c r="G1107" s="32" t="s">
        <v>510</v>
      </c>
    </row>
    <row r="1108" spans="1:7">
      <c r="A1108" s="26" t="s">
        <v>898</v>
      </c>
      <c r="B1108" s="27" t="s">
        <v>899</v>
      </c>
      <c r="C1108" s="26" t="s">
        <v>37</v>
      </c>
      <c r="D1108" s="26" t="s">
        <v>20</v>
      </c>
      <c r="E1108" s="28">
        <v>1.4800000000000001E-2</v>
      </c>
      <c r="F1108" s="29">
        <v>53.67</v>
      </c>
      <c r="G1108" s="33">
        <f>TRUNC(TRUNC(E1108,8)*F1108,2)</f>
        <v>0.79</v>
      </c>
    </row>
    <row r="1109" spans="1:7" ht="16.5">
      <c r="A1109" s="26" t="s">
        <v>992</v>
      </c>
      <c r="B1109" s="27" t="s">
        <v>993</v>
      </c>
      <c r="C1109" s="26" t="s">
        <v>37</v>
      </c>
      <c r="D1109" s="26" t="s">
        <v>20</v>
      </c>
      <c r="E1109" s="28">
        <v>1</v>
      </c>
      <c r="F1109" s="29">
        <v>3.43</v>
      </c>
      <c r="G1109" s="33">
        <f>TRUNC(TRUNC(E1109,8)*F1109,2)</f>
        <v>3.43</v>
      </c>
    </row>
    <row r="1110" spans="1:7" ht="16.5">
      <c r="A1110" s="26" t="s">
        <v>884</v>
      </c>
      <c r="B1110" s="27" t="s">
        <v>885</v>
      </c>
      <c r="C1110" s="26" t="s">
        <v>37</v>
      </c>
      <c r="D1110" s="26" t="s">
        <v>20</v>
      </c>
      <c r="E1110" s="28">
        <v>1.0699999999999999E-2</v>
      </c>
      <c r="F1110" s="29">
        <v>1.77</v>
      </c>
      <c r="G1110" s="33">
        <f>TRUNC(TRUNC(E1110,8)*F1110,2)</f>
        <v>0.01</v>
      </c>
    </row>
    <row r="1111" spans="1:7" ht="16.5">
      <c r="A1111" s="26" t="s">
        <v>900</v>
      </c>
      <c r="B1111" s="27" t="s">
        <v>901</v>
      </c>
      <c r="C1111" s="26" t="s">
        <v>37</v>
      </c>
      <c r="D1111" s="26" t="s">
        <v>20</v>
      </c>
      <c r="E1111" s="28">
        <v>2.2499999999999999E-2</v>
      </c>
      <c r="F1111" s="29">
        <v>60.81</v>
      </c>
      <c r="G1111" s="33">
        <f>TRUNC(TRUNC(E1111,8)*F1111,2)</f>
        <v>1.36</v>
      </c>
    </row>
    <row r="1112" spans="1:7" ht="15" customHeight="1">
      <c r="A1112" s="30"/>
      <c r="B1112" s="30"/>
      <c r="C1112" s="30"/>
      <c r="D1112" s="30"/>
      <c r="E1112" s="85" t="s">
        <v>521</v>
      </c>
      <c r="F1112" s="85"/>
      <c r="G1112" s="34">
        <f>SUM(G1108:G1111)</f>
        <v>5.5900000000000007</v>
      </c>
    </row>
    <row r="1113" spans="1:7" ht="15" customHeight="1">
      <c r="A1113" s="84" t="s">
        <v>524</v>
      </c>
      <c r="B1113" s="84"/>
      <c r="C1113" s="25" t="s">
        <v>3</v>
      </c>
      <c r="D1113" s="25" t="s">
        <v>4</v>
      </c>
      <c r="E1113" s="25" t="s">
        <v>508</v>
      </c>
      <c r="F1113" s="25" t="s">
        <v>509</v>
      </c>
      <c r="G1113" s="32" t="s">
        <v>510</v>
      </c>
    </row>
    <row r="1114" spans="1:7" ht="16.5">
      <c r="A1114" s="26" t="s">
        <v>888</v>
      </c>
      <c r="B1114" s="27" t="s">
        <v>889</v>
      </c>
      <c r="C1114" s="26" t="s">
        <v>37</v>
      </c>
      <c r="D1114" s="26" t="s">
        <v>527</v>
      </c>
      <c r="E1114" s="28">
        <v>0.12840167999999999</v>
      </c>
      <c r="F1114" s="29">
        <v>23.38</v>
      </c>
      <c r="G1114" s="33">
        <f>TRUNC(TRUNC(E1114,8)*F1114,2)</f>
        <v>3</v>
      </c>
    </row>
    <row r="1115" spans="1:7">
      <c r="A1115" s="26" t="s">
        <v>890</v>
      </c>
      <c r="B1115" s="27" t="s">
        <v>891</v>
      </c>
      <c r="C1115" s="26" t="s">
        <v>37</v>
      </c>
      <c r="D1115" s="26" t="s">
        <v>527</v>
      </c>
      <c r="E1115" s="28">
        <v>0.12840167999999999</v>
      </c>
      <c r="F1115" s="29">
        <v>27.8</v>
      </c>
      <c r="G1115" s="33">
        <f>TRUNC(TRUNC(E1115,8)*F1115,2)</f>
        <v>3.56</v>
      </c>
    </row>
    <row r="1116" spans="1:7" ht="18" customHeight="1">
      <c r="A1116" s="30"/>
      <c r="B1116" s="30"/>
      <c r="C1116" s="30"/>
      <c r="D1116" s="30"/>
      <c r="E1116" s="85" t="s">
        <v>531</v>
      </c>
      <c r="F1116" s="85"/>
      <c r="G1116" s="34">
        <f>SUM(G1114:G1115)</f>
        <v>6.5600000000000005</v>
      </c>
    </row>
    <row r="1117" spans="1:7" ht="15" customHeight="1">
      <c r="A1117" s="30"/>
      <c r="B1117" s="30"/>
      <c r="C1117" s="30"/>
      <c r="D1117" s="30"/>
      <c r="E1117" s="86" t="s">
        <v>522</v>
      </c>
      <c r="F1117" s="86"/>
      <c r="G1117" s="35">
        <f>SUM(G1112,G1116)</f>
        <v>12.150000000000002</v>
      </c>
    </row>
    <row r="1118" spans="1:7" ht="9.9499999999999993" customHeight="1">
      <c r="A1118" s="30"/>
      <c r="B1118" s="30"/>
      <c r="C1118" s="30"/>
      <c r="D1118" s="30"/>
      <c r="E1118" s="87"/>
      <c r="F1118" s="87"/>
      <c r="G1118" s="87"/>
    </row>
    <row r="1119" spans="1:7" ht="20.100000000000001" customHeight="1">
      <c r="A1119" s="88" t="s">
        <v>994</v>
      </c>
      <c r="B1119" s="88"/>
      <c r="C1119" s="88"/>
      <c r="D1119" s="88"/>
      <c r="E1119" s="88"/>
      <c r="F1119" s="88"/>
      <c r="G1119" s="88"/>
    </row>
    <row r="1120" spans="1:7" ht="15" customHeight="1">
      <c r="A1120" s="84" t="s">
        <v>507</v>
      </c>
      <c r="B1120" s="84"/>
      <c r="C1120" s="25" t="s">
        <v>3</v>
      </c>
      <c r="D1120" s="25" t="s">
        <v>4</v>
      </c>
      <c r="E1120" s="25" t="s">
        <v>508</v>
      </c>
      <c r="F1120" s="25" t="s">
        <v>509</v>
      </c>
      <c r="G1120" s="32" t="s">
        <v>510</v>
      </c>
    </row>
    <row r="1121" spans="1:7">
      <c r="A1121" s="26" t="s">
        <v>975</v>
      </c>
      <c r="B1121" s="27" t="s">
        <v>976</v>
      </c>
      <c r="C1121" s="26" t="s">
        <v>37</v>
      </c>
      <c r="D1121" s="26" t="s">
        <v>20</v>
      </c>
      <c r="E1121" s="28">
        <v>3</v>
      </c>
      <c r="F1121" s="29">
        <v>3.74</v>
      </c>
      <c r="G1121" s="33">
        <f>TRUNC(TRUNC(E1121,8)*F1121,2)</f>
        <v>11.22</v>
      </c>
    </row>
    <row r="1122" spans="1:7" ht="16.5">
      <c r="A1122" s="26" t="s">
        <v>995</v>
      </c>
      <c r="B1122" s="27" t="s">
        <v>996</v>
      </c>
      <c r="C1122" s="26" t="s">
        <v>37</v>
      </c>
      <c r="D1122" s="26" t="s">
        <v>20</v>
      </c>
      <c r="E1122" s="28">
        <v>1</v>
      </c>
      <c r="F1122" s="29">
        <v>21.78</v>
      </c>
      <c r="G1122" s="33">
        <f>TRUNC(TRUNC(E1122,8)*F1122,2)</f>
        <v>21.78</v>
      </c>
    </row>
    <row r="1123" spans="1:7" ht="16.5">
      <c r="A1123" s="26" t="s">
        <v>967</v>
      </c>
      <c r="B1123" s="27" t="s">
        <v>968</v>
      </c>
      <c r="C1123" s="26" t="s">
        <v>37</v>
      </c>
      <c r="D1123" s="26" t="s">
        <v>20</v>
      </c>
      <c r="E1123" s="28">
        <v>0.17249999999999999</v>
      </c>
      <c r="F1123" s="29">
        <v>22.15</v>
      </c>
      <c r="G1123" s="33">
        <f>TRUNC(TRUNC(E1123,8)*F1123,2)</f>
        <v>3.82</v>
      </c>
    </row>
    <row r="1124" spans="1:7" ht="15" customHeight="1">
      <c r="A1124" s="30"/>
      <c r="B1124" s="30"/>
      <c r="C1124" s="30"/>
      <c r="D1124" s="30"/>
      <c r="E1124" s="85" t="s">
        <v>521</v>
      </c>
      <c r="F1124" s="85"/>
      <c r="G1124" s="34">
        <f>SUM(G1121:G1123)</f>
        <v>36.82</v>
      </c>
    </row>
    <row r="1125" spans="1:7" ht="15" customHeight="1">
      <c r="A1125" s="84" t="s">
        <v>524</v>
      </c>
      <c r="B1125" s="84"/>
      <c r="C1125" s="25" t="s">
        <v>3</v>
      </c>
      <c r="D1125" s="25" t="s">
        <v>4</v>
      </c>
      <c r="E1125" s="25" t="s">
        <v>508</v>
      </c>
      <c r="F1125" s="25" t="s">
        <v>509</v>
      </c>
      <c r="G1125" s="32" t="s">
        <v>510</v>
      </c>
    </row>
    <row r="1126" spans="1:7" ht="16.5">
      <c r="A1126" s="26" t="s">
        <v>888</v>
      </c>
      <c r="B1126" s="27" t="s">
        <v>889</v>
      </c>
      <c r="C1126" s="26" t="s">
        <v>37</v>
      </c>
      <c r="D1126" s="26" t="s">
        <v>527</v>
      </c>
      <c r="E1126" s="28">
        <v>0.19445654000000001</v>
      </c>
      <c r="F1126" s="29">
        <v>23.38</v>
      </c>
      <c r="G1126" s="33">
        <f>TRUNC(TRUNC(E1126,8)*F1126,2)</f>
        <v>4.54</v>
      </c>
    </row>
    <row r="1127" spans="1:7">
      <c r="A1127" s="26" t="s">
        <v>890</v>
      </c>
      <c r="B1127" s="27" t="s">
        <v>891</v>
      </c>
      <c r="C1127" s="26" t="s">
        <v>37</v>
      </c>
      <c r="D1127" s="26" t="s">
        <v>527</v>
      </c>
      <c r="E1127" s="28">
        <v>0.19459254000000001</v>
      </c>
      <c r="F1127" s="29">
        <v>27.8</v>
      </c>
      <c r="G1127" s="33">
        <f>TRUNC(TRUNC(E1127,8)*F1127,2)</f>
        <v>5.4</v>
      </c>
    </row>
    <row r="1128" spans="1:7" ht="18" customHeight="1">
      <c r="A1128" s="30"/>
      <c r="B1128" s="30"/>
      <c r="C1128" s="30"/>
      <c r="D1128" s="30"/>
      <c r="E1128" s="85" t="s">
        <v>531</v>
      </c>
      <c r="F1128" s="85"/>
      <c r="G1128" s="34">
        <f>SUM(G1126:G1127)</f>
        <v>9.9400000000000013</v>
      </c>
    </row>
    <row r="1129" spans="1:7" ht="15" customHeight="1">
      <c r="A1129" s="30"/>
      <c r="B1129" s="30"/>
      <c r="C1129" s="30"/>
      <c r="D1129" s="30"/>
      <c r="E1129" s="86" t="s">
        <v>522</v>
      </c>
      <c r="F1129" s="86"/>
      <c r="G1129" s="35">
        <f>SUM(G1124,G1128)</f>
        <v>46.760000000000005</v>
      </c>
    </row>
    <row r="1130" spans="1:7" ht="9.9499999999999993" customHeight="1">
      <c r="A1130" s="30"/>
      <c r="B1130" s="30"/>
      <c r="C1130" s="30"/>
      <c r="D1130" s="30"/>
      <c r="E1130" s="87"/>
      <c r="F1130" s="87"/>
      <c r="G1130" s="87"/>
    </row>
    <row r="1131" spans="1:7" ht="20.100000000000001" customHeight="1">
      <c r="A1131" s="88" t="s">
        <v>997</v>
      </c>
      <c r="B1131" s="88"/>
      <c r="C1131" s="88"/>
      <c r="D1131" s="88"/>
      <c r="E1131" s="88"/>
      <c r="F1131" s="88"/>
      <c r="G1131" s="88"/>
    </row>
    <row r="1132" spans="1:7" ht="15" customHeight="1">
      <c r="A1132" s="84" t="s">
        <v>507</v>
      </c>
      <c r="B1132" s="84"/>
      <c r="C1132" s="25" t="s">
        <v>3</v>
      </c>
      <c r="D1132" s="25" t="s">
        <v>4</v>
      </c>
      <c r="E1132" s="25" t="s">
        <v>508</v>
      </c>
      <c r="F1132" s="25" t="s">
        <v>509</v>
      </c>
      <c r="G1132" s="32" t="s">
        <v>510</v>
      </c>
    </row>
    <row r="1133" spans="1:7">
      <c r="A1133" s="26" t="s">
        <v>898</v>
      </c>
      <c r="B1133" s="27" t="s">
        <v>899</v>
      </c>
      <c r="C1133" s="26" t="s">
        <v>37</v>
      </c>
      <c r="D1133" s="26" t="s">
        <v>20</v>
      </c>
      <c r="E1133" s="28">
        <v>7.3000000000000001E-3</v>
      </c>
      <c r="F1133" s="29">
        <v>53.67</v>
      </c>
      <c r="G1133" s="33">
        <f>TRUNC(TRUNC(E1133,8)*F1133,2)</f>
        <v>0.39</v>
      </c>
    </row>
    <row r="1134" spans="1:7" ht="16.5">
      <c r="A1134" s="26" t="s">
        <v>884</v>
      </c>
      <c r="B1134" s="27" t="s">
        <v>885</v>
      </c>
      <c r="C1134" s="26" t="s">
        <v>37</v>
      </c>
      <c r="D1134" s="26" t="s">
        <v>20</v>
      </c>
      <c r="E1134" s="28">
        <v>3.9E-2</v>
      </c>
      <c r="F1134" s="29">
        <v>1.77</v>
      </c>
      <c r="G1134" s="33">
        <f>TRUNC(TRUNC(E1134,8)*F1134,2)</f>
        <v>0.06</v>
      </c>
    </row>
    <row r="1135" spans="1:7" ht="16.5">
      <c r="A1135" s="26" t="s">
        <v>998</v>
      </c>
      <c r="B1135" s="27" t="s">
        <v>999</v>
      </c>
      <c r="C1135" s="26" t="s">
        <v>37</v>
      </c>
      <c r="D1135" s="26" t="s">
        <v>20</v>
      </c>
      <c r="E1135" s="28">
        <v>1</v>
      </c>
      <c r="F1135" s="29">
        <v>2.99</v>
      </c>
      <c r="G1135" s="33">
        <f>TRUNC(TRUNC(E1135,8)*F1135,2)</f>
        <v>2.99</v>
      </c>
    </row>
    <row r="1136" spans="1:7" ht="16.5">
      <c r="A1136" s="26" t="s">
        <v>900</v>
      </c>
      <c r="B1136" s="27" t="s">
        <v>901</v>
      </c>
      <c r="C1136" s="26" t="s">
        <v>37</v>
      </c>
      <c r="D1136" s="26" t="s">
        <v>20</v>
      </c>
      <c r="E1136" s="28">
        <v>1.0999999999999999E-2</v>
      </c>
      <c r="F1136" s="29">
        <v>60.81</v>
      </c>
      <c r="G1136" s="33">
        <f>TRUNC(TRUNC(E1136,8)*F1136,2)</f>
        <v>0.66</v>
      </c>
    </row>
    <row r="1137" spans="1:7" ht="15" customHeight="1">
      <c r="A1137" s="30"/>
      <c r="B1137" s="30"/>
      <c r="C1137" s="30"/>
      <c r="D1137" s="30"/>
      <c r="E1137" s="85" t="s">
        <v>521</v>
      </c>
      <c r="F1137" s="85"/>
      <c r="G1137" s="34">
        <f>SUM(G1133:G1136)</f>
        <v>4.1000000000000005</v>
      </c>
    </row>
    <row r="1138" spans="1:7" ht="15" customHeight="1">
      <c r="A1138" s="84" t="s">
        <v>524</v>
      </c>
      <c r="B1138" s="84"/>
      <c r="C1138" s="25" t="s">
        <v>3</v>
      </c>
      <c r="D1138" s="25" t="s">
        <v>4</v>
      </c>
      <c r="E1138" s="25" t="s">
        <v>508</v>
      </c>
      <c r="F1138" s="25" t="s">
        <v>509</v>
      </c>
      <c r="G1138" s="32" t="s">
        <v>510</v>
      </c>
    </row>
    <row r="1139" spans="1:7" ht="16.5">
      <c r="A1139" s="26" t="s">
        <v>888</v>
      </c>
      <c r="B1139" s="27" t="s">
        <v>889</v>
      </c>
      <c r="C1139" s="26" t="s">
        <v>37</v>
      </c>
      <c r="D1139" s="26" t="s">
        <v>527</v>
      </c>
      <c r="E1139" s="28">
        <v>7.0039409999999996E-2</v>
      </c>
      <c r="F1139" s="29">
        <v>23.38</v>
      </c>
      <c r="G1139" s="33">
        <f>TRUNC(TRUNC(E1139,8)*F1139,2)</f>
        <v>1.63</v>
      </c>
    </row>
    <row r="1140" spans="1:7">
      <c r="A1140" s="26" t="s">
        <v>890</v>
      </c>
      <c r="B1140" s="27" t="s">
        <v>891</v>
      </c>
      <c r="C1140" s="26" t="s">
        <v>37</v>
      </c>
      <c r="D1140" s="26" t="s">
        <v>527</v>
      </c>
      <c r="E1140" s="28">
        <v>7.0107409999999995E-2</v>
      </c>
      <c r="F1140" s="29">
        <v>27.8</v>
      </c>
      <c r="G1140" s="33">
        <f>TRUNC(TRUNC(E1140,8)*F1140,2)</f>
        <v>1.94</v>
      </c>
    </row>
    <row r="1141" spans="1:7" ht="18" customHeight="1">
      <c r="A1141" s="30"/>
      <c r="B1141" s="30"/>
      <c r="C1141" s="30"/>
      <c r="D1141" s="30"/>
      <c r="E1141" s="85" t="s">
        <v>531</v>
      </c>
      <c r="F1141" s="85"/>
      <c r="G1141" s="34">
        <f>SUM(G1139:G1140)</f>
        <v>3.57</v>
      </c>
    </row>
    <row r="1142" spans="1:7" ht="15" customHeight="1">
      <c r="A1142" s="30"/>
      <c r="B1142" s="30"/>
      <c r="C1142" s="30"/>
      <c r="D1142" s="30"/>
      <c r="E1142" s="86" t="s">
        <v>522</v>
      </c>
      <c r="F1142" s="86"/>
      <c r="G1142" s="35">
        <f>SUM(G1137,G1141)</f>
        <v>7.67</v>
      </c>
    </row>
    <row r="1143" spans="1:7" ht="9.9499999999999993" customHeight="1">
      <c r="A1143" s="30"/>
      <c r="B1143" s="30"/>
      <c r="C1143" s="30"/>
      <c r="D1143" s="30"/>
      <c r="E1143" s="87"/>
      <c r="F1143" s="87"/>
      <c r="G1143" s="87"/>
    </row>
    <row r="1144" spans="1:7" ht="20.100000000000001" customHeight="1">
      <c r="A1144" s="88" t="s">
        <v>1000</v>
      </c>
      <c r="B1144" s="88"/>
      <c r="C1144" s="88"/>
      <c r="D1144" s="88"/>
      <c r="E1144" s="88"/>
      <c r="F1144" s="88"/>
      <c r="G1144" s="88"/>
    </row>
    <row r="1145" spans="1:7" ht="15" customHeight="1">
      <c r="A1145" s="84" t="s">
        <v>507</v>
      </c>
      <c r="B1145" s="84"/>
      <c r="C1145" s="25" t="s">
        <v>3</v>
      </c>
      <c r="D1145" s="25" t="s">
        <v>4</v>
      </c>
      <c r="E1145" s="25" t="s">
        <v>508</v>
      </c>
      <c r="F1145" s="25" t="s">
        <v>509</v>
      </c>
      <c r="G1145" s="32" t="s">
        <v>510</v>
      </c>
    </row>
    <row r="1146" spans="1:7">
      <c r="A1146" s="26" t="s">
        <v>898</v>
      </c>
      <c r="B1146" s="27" t="s">
        <v>899</v>
      </c>
      <c r="C1146" s="26" t="s">
        <v>37</v>
      </c>
      <c r="D1146" s="26" t="s">
        <v>20</v>
      </c>
      <c r="E1146" s="28">
        <v>1.67E-2</v>
      </c>
      <c r="F1146" s="29">
        <v>53.67</v>
      </c>
      <c r="G1146" s="33">
        <f>TRUNC(TRUNC(E1146,8)*F1146,2)</f>
        <v>0.89</v>
      </c>
    </row>
    <row r="1147" spans="1:7" ht="16.5">
      <c r="A1147" s="26" t="s">
        <v>884</v>
      </c>
      <c r="B1147" s="27" t="s">
        <v>885</v>
      </c>
      <c r="C1147" s="26" t="s">
        <v>37</v>
      </c>
      <c r="D1147" s="26" t="s">
        <v>20</v>
      </c>
      <c r="E1147" s="28">
        <v>4.5999999999999999E-2</v>
      </c>
      <c r="F1147" s="29">
        <v>1.77</v>
      </c>
      <c r="G1147" s="33">
        <f>TRUNC(TRUNC(E1147,8)*F1147,2)</f>
        <v>0.08</v>
      </c>
    </row>
    <row r="1148" spans="1:7" ht="16.5">
      <c r="A1148" s="26" t="s">
        <v>1001</v>
      </c>
      <c r="B1148" s="27" t="s">
        <v>1002</v>
      </c>
      <c r="C1148" s="26" t="s">
        <v>37</v>
      </c>
      <c r="D1148" s="26" t="s">
        <v>20</v>
      </c>
      <c r="E1148" s="28">
        <v>1</v>
      </c>
      <c r="F1148" s="29">
        <v>6.08</v>
      </c>
      <c r="G1148" s="33">
        <f>TRUNC(TRUNC(E1148,8)*F1148,2)</f>
        <v>6.08</v>
      </c>
    </row>
    <row r="1149" spans="1:7" ht="16.5">
      <c r="A1149" s="26" t="s">
        <v>900</v>
      </c>
      <c r="B1149" s="27" t="s">
        <v>901</v>
      </c>
      <c r="C1149" s="26" t="s">
        <v>37</v>
      </c>
      <c r="D1149" s="26" t="s">
        <v>20</v>
      </c>
      <c r="E1149" s="28">
        <v>2.5999999999999999E-2</v>
      </c>
      <c r="F1149" s="29">
        <v>60.81</v>
      </c>
      <c r="G1149" s="33">
        <f>TRUNC(TRUNC(E1149,8)*F1149,2)</f>
        <v>1.58</v>
      </c>
    </row>
    <row r="1150" spans="1:7" ht="15" customHeight="1">
      <c r="A1150" s="30"/>
      <c r="B1150" s="30"/>
      <c r="C1150" s="30"/>
      <c r="D1150" s="30"/>
      <c r="E1150" s="85" t="s">
        <v>521</v>
      </c>
      <c r="F1150" s="85"/>
      <c r="G1150" s="34">
        <f>SUM(G1146:G1149)</f>
        <v>8.629999999999999</v>
      </c>
    </row>
    <row r="1151" spans="1:7" ht="15" customHeight="1">
      <c r="A1151" s="84" t="s">
        <v>524</v>
      </c>
      <c r="B1151" s="84"/>
      <c r="C1151" s="25" t="s">
        <v>3</v>
      </c>
      <c r="D1151" s="25" t="s">
        <v>4</v>
      </c>
      <c r="E1151" s="25" t="s">
        <v>508</v>
      </c>
      <c r="F1151" s="25" t="s">
        <v>509</v>
      </c>
      <c r="G1151" s="32" t="s">
        <v>510</v>
      </c>
    </row>
    <row r="1152" spans="1:7" ht="16.5">
      <c r="A1152" s="26" t="s">
        <v>888</v>
      </c>
      <c r="B1152" s="27" t="s">
        <v>889</v>
      </c>
      <c r="C1152" s="26" t="s">
        <v>37</v>
      </c>
      <c r="D1152" s="26" t="s">
        <v>527</v>
      </c>
      <c r="E1152" s="28">
        <v>8.3651950000000003E-2</v>
      </c>
      <c r="F1152" s="29">
        <v>23.38</v>
      </c>
      <c r="G1152" s="33">
        <f>TRUNC(TRUNC(E1152,8)*F1152,2)</f>
        <v>1.95</v>
      </c>
    </row>
    <row r="1153" spans="1:7">
      <c r="A1153" s="26" t="s">
        <v>890</v>
      </c>
      <c r="B1153" s="27" t="s">
        <v>891</v>
      </c>
      <c r="C1153" s="26" t="s">
        <v>37</v>
      </c>
      <c r="D1153" s="26" t="s">
        <v>527</v>
      </c>
      <c r="E1153" s="28">
        <v>8.3719950000000001E-2</v>
      </c>
      <c r="F1153" s="29">
        <v>27.8</v>
      </c>
      <c r="G1153" s="33">
        <f>TRUNC(TRUNC(E1153,8)*F1153,2)</f>
        <v>2.3199999999999998</v>
      </c>
    </row>
    <row r="1154" spans="1:7" ht="18" customHeight="1">
      <c r="A1154" s="30"/>
      <c r="B1154" s="30"/>
      <c r="C1154" s="30"/>
      <c r="D1154" s="30"/>
      <c r="E1154" s="85" t="s">
        <v>531</v>
      </c>
      <c r="F1154" s="85"/>
      <c r="G1154" s="34">
        <f>SUM(G1152:G1153)</f>
        <v>4.2699999999999996</v>
      </c>
    </row>
    <row r="1155" spans="1:7" ht="15" customHeight="1">
      <c r="A1155" s="30"/>
      <c r="B1155" s="30"/>
      <c r="C1155" s="30"/>
      <c r="D1155" s="30"/>
      <c r="E1155" s="86" t="s">
        <v>522</v>
      </c>
      <c r="F1155" s="86"/>
      <c r="G1155" s="35">
        <f>SUM(G1150,G1154)</f>
        <v>12.899999999999999</v>
      </c>
    </row>
    <row r="1156" spans="1:7" ht="9.9499999999999993" customHeight="1">
      <c r="A1156" s="30"/>
      <c r="B1156" s="30"/>
      <c r="C1156" s="30"/>
      <c r="D1156" s="30"/>
      <c r="E1156" s="87"/>
      <c r="F1156" s="87"/>
      <c r="G1156" s="87"/>
    </row>
    <row r="1157" spans="1:7" ht="20.100000000000001" customHeight="1">
      <c r="A1157" s="88" t="s">
        <v>1003</v>
      </c>
      <c r="B1157" s="88"/>
      <c r="C1157" s="88"/>
      <c r="D1157" s="88"/>
      <c r="E1157" s="88"/>
      <c r="F1157" s="88"/>
      <c r="G1157" s="88"/>
    </row>
    <row r="1158" spans="1:7" ht="15" customHeight="1">
      <c r="A1158" s="84" t="s">
        <v>507</v>
      </c>
      <c r="B1158" s="84"/>
      <c r="C1158" s="25" t="s">
        <v>3</v>
      </c>
      <c r="D1158" s="25" t="s">
        <v>4</v>
      </c>
      <c r="E1158" s="25" t="s">
        <v>508</v>
      </c>
      <c r="F1158" s="25" t="s">
        <v>509</v>
      </c>
      <c r="G1158" s="32" t="s">
        <v>510</v>
      </c>
    </row>
    <row r="1159" spans="1:7">
      <c r="A1159" s="26" t="s">
        <v>898</v>
      </c>
      <c r="B1159" s="27" t="s">
        <v>899</v>
      </c>
      <c r="C1159" s="26" t="s">
        <v>37</v>
      </c>
      <c r="D1159" s="26" t="s">
        <v>20</v>
      </c>
      <c r="E1159" s="28">
        <v>2.4500000000000001E-2</v>
      </c>
      <c r="F1159" s="29">
        <v>53.67</v>
      </c>
      <c r="G1159" s="33">
        <f>TRUNC(TRUNC(E1159,8)*F1159,2)</f>
        <v>1.31</v>
      </c>
    </row>
    <row r="1160" spans="1:7" ht="16.5">
      <c r="A1160" s="26" t="s">
        <v>884</v>
      </c>
      <c r="B1160" s="27" t="s">
        <v>885</v>
      </c>
      <c r="C1160" s="26" t="s">
        <v>37</v>
      </c>
      <c r="D1160" s="26" t="s">
        <v>20</v>
      </c>
      <c r="E1160" s="28">
        <v>5.4000000000000003E-3</v>
      </c>
      <c r="F1160" s="29">
        <v>1.77</v>
      </c>
      <c r="G1160" s="33">
        <f>TRUNC(TRUNC(E1160,8)*F1160,2)</f>
        <v>0</v>
      </c>
    </row>
    <row r="1161" spans="1:7" ht="16.5">
      <c r="A1161" s="26" t="s">
        <v>1004</v>
      </c>
      <c r="B1161" s="27" t="s">
        <v>1005</v>
      </c>
      <c r="C1161" s="26" t="s">
        <v>37</v>
      </c>
      <c r="D1161" s="26" t="s">
        <v>20</v>
      </c>
      <c r="E1161" s="28">
        <v>1</v>
      </c>
      <c r="F1161" s="29">
        <v>5.94</v>
      </c>
      <c r="G1161" s="33">
        <f>TRUNC(TRUNC(E1161,8)*F1161,2)</f>
        <v>5.94</v>
      </c>
    </row>
    <row r="1162" spans="1:7" ht="16.5">
      <c r="A1162" s="26" t="s">
        <v>900</v>
      </c>
      <c r="B1162" s="27" t="s">
        <v>901</v>
      </c>
      <c r="C1162" s="26" t="s">
        <v>37</v>
      </c>
      <c r="D1162" s="26" t="s">
        <v>20</v>
      </c>
      <c r="E1162" s="28">
        <v>0.04</v>
      </c>
      <c r="F1162" s="29">
        <v>60.81</v>
      </c>
      <c r="G1162" s="33">
        <f>TRUNC(TRUNC(E1162,8)*F1162,2)</f>
        <v>2.4300000000000002</v>
      </c>
    </row>
    <row r="1163" spans="1:7" ht="15" customHeight="1">
      <c r="A1163" s="30"/>
      <c r="B1163" s="30"/>
      <c r="C1163" s="30"/>
      <c r="D1163" s="30"/>
      <c r="E1163" s="85" t="s">
        <v>521</v>
      </c>
      <c r="F1163" s="85"/>
      <c r="G1163" s="34">
        <f>SUM(G1159:G1162)</f>
        <v>9.68</v>
      </c>
    </row>
    <row r="1164" spans="1:7">
      <c r="A1164" s="84" t="s">
        <v>524</v>
      </c>
      <c r="B1164" s="84"/>
      <c r="C1164" s="25" t="s">
        <v>3</v>
      </c>
      <c r="D1164" s="25" t="s">
        <v>4</v>
      </c>
      <c r="E1164" s="25" t="s">
        <v>508</v>
      </c>
      <c r="F1164" s="25" t="s">
        <v>509</v>
      </c>
      <c r="G1164" s="32" t="s">
        <v>510</v>
      </c>
    </row>
    <row r="1165" spans="1:7" ht="16.5">
      <c r="A1165" s="26" t="s">
        <v>888</v>
      </c>
      <c r="B1165" s="27" t="s">
        <v>889</v>
      </c>
      <c r="C1165" s="26" t="s">
        <v>37</v>
      </c>
      <c r="D1165" s="26" t="s">
        <v>527</v>
      </c>
      <c r="E1165" s="28">
        <v>9.7374500000000003E-2</v>
      </c>
      <c r="F1165" s="29">
        <v>23.38</v>
      </c>
      <c r="G1165" s="33">
        <f>TRUNC(TRUNC(E1165,8)*F1165,2)</f>
        <v>2.27</v>
      </c>
    </row>
    <row r="1166" spans="1:7">
      <c r="A1166" s="26" t="s">
        <v>890</v>
      </c>
      <c r="B1166" s="27" t="s">
        <v>891</v>
      </c>
      <c r="C1166" s="26" t="s">
        <v>37</v>
      </c>
      <c r="D1166" s="26" t="s">
        <v>527</v>
      </c>
      <c r="E1166" s="28">
        <v>9.7802210000000001E-2</v>
      </c>
      <c r="F1166" s="29">
        <v>27.8</v>
      </c>
      <c r="G1166" s="33">
        <f>TRUNC(TRUNC(E1166,8)*F1166,2)</f>
        <v>2.71</v>
      </c>
    </row>
    <row r="1167" spans="1:7" ht="18" customHeight="1">
      <c r="A1167" s="30"/>
      <c r="B1167" s="30"/>
      <c r="C1167" s="30"/>
      <c r="D1167" s="30"/>
      <c r="E1167" s="85" t="s">
        <v>531</v>
      </c>
      <c r="F1167" s="85"/>
      <c r="G1167" s="34">
        <f>SUM(G1165:G1166)</f>
        <v>4.9800000000000004</v>
      </c>
    </row>
    <row r="1168" spans="1:7" ht="15" customHeight="1">
      <c r="A1168" s="30"/>
      <c r="B1168" s="30"/>
      <c r="C1168" s="30"/>
      <c r="D1168" s="30"/>
      <c r="E1168" s="86" t="s">
        <v>522</v>
      </c>
      <c r="F1168" s="86"/>
      <c r="G1168" s="35">
        <f>SUM(G1163,G1167)</f>
        <v>14.66</v>
      </c>
    </row>
    <row r="1169" spans="1:7" ht="9.9499999999999993" customHeight="1">
      <c r="A1169" s="30"/>
      <c r="B1169" s="30"/>
      <c r="C1169" s="30"/>
      <c r="D1169" s="30"/>
      <c r="E1169" s="87"/>
      <c r="F1169" s="87"/>
      <c r="G1169" s="87"/>
    </row>
    <row r="1170" spans="1:7" ht="20.100000000000001" customHeight="1">
      <c r="A1170" s="88" t="s">
        <v>1006</v>
      </c>
      <c r="B1170" s="88"/>
      <c r="C1170" s="88"/>
      <c r="D1170" s="88"/>
      <c r="E1170" s="88"/>
      <c r="F1170" s="88"/>
      <c r="G1170" s="88"/>
    </row>
    <row r="1171" spans="1:7">
      <c r="A1171" s="84" t="s">
        <v>507</v>
      </c>
      <c r="B1171" s="84"/>
      <c r="C1171" s="25" t="s">
        <v>3</v>
      </c>
      <c r="D1171" s="25" t="s">
        <v>4</v>
      </c>
      <c r="E1171" s="25" t="s">
        <v>508</v>
      </c>
      <c r="F1171" s="25" t="s">
        <v>509</v>
      </c>
      <c r="G1171" s="32" t="s">
        <v>510</v>
      </c>
    </row>
    <row r="1172" spans="1:7">
      <c r="A1172" s="26" t="s">
        <v>898</v>
      </c>
      <c r="B1172" s="27" t="s">
        <v>899</v>
      </c>
      <c r="C1172" s="26" t="s">
        <v>37</v>
      </c>
      <c r="D1172" s="26" t="s">
        <v>20</v>
      </c>
      <c r="E1172" s="28">
        <v>7.3000000000000001E-3</v>
      </c>
      <c r="F1172" s="29">
        <v>53.67</v>
      </c>
      <c r="G1172" s="33">
        <f>TRUNC(TRUNC(E1172,8)*F1172,2)</f>
        <v>0.39</v>
      </c>
    </row>
    <row r="1173" spans="1:7" ht="16.5">
      <c r="A1173" s="26" t="s">
        <v>884</v>
      </c>
      <c r="B1173" s="27" t="s">
        <v>885</v>
      </c>
      <c r="C1173" s="26" t="s">
        <v>37</v>
      </c>
      <c r="D1173" s="26" t="s">
        <v>20</v>
      </c>
      <c r="E1173" s="28">
        <v>8.0000000000000002E-3</v>
      </c>
      <c r="F1173" s="29">
        <v>1.77</v>
      </c>
      <c r="G1173" s="33">
        <f>TRUNC(TRUNC(E1173,8)*F1173,2)</f>
        <v>0.01</v>
      </c>
    </row>
    <row r="1174" spans="1:7" ht="16.5">
      <c r="A1174" s="26" t="s">
        <v>900</v>
      </c>
      <c r="B1174" s="27" t="s">
        <v>901</v>
      </c>
      <c r="C1174" s="26" t="s">
        <v>37</v>
      </c>
      <c r="D1174" s="26" t="s">
        <v>20</v>
      </c>
      <c r="E1174" s="28">
        <v>1.0999999999999999E-2</v>
      </c>
      <c r="F1174" s="29">
        <v>60.81</v>
      </c>
      <c r="G1174" s="33">
        <f>TRUNC(TRUNC(E1174,8)*F1174,2)</f>
        <v>0.66</v>
      </c>
    </row>
    <row r="1175" spans="1:7">
      <c r="A1175" s="26" t="s">
        <v>1007</v>
      </c>
      <c r="B1175" s="27" t="s">
        <v>1008</v>
      </c>
      <c r="C1175" s="26" t="s">
        <v>37</v>
      </c>
      <c r="D1175" s="26" t="s">
        <v>20</v>
      </c>
      <c r="E1175" s="28">
        <v>1</v>
      </c>
      <c r="F1175" s="29">
        <v>8.27</v>
      </c>
      <c r="G1175" s="33">
        <f>TRUNC(TRUNC(E1175,8)*F1175,2)</f>
        <v>8.27</v>
      </c>
    </row>
    <row r="1176" spans="1:7" ht="15" customHeight="1">
      <c r="A1176" s="30"/>
      <c r="B1176" s="30"/>
      <c r="C1176" s="30"/>
      <c r="D1176" s="30"/>
      <c r="E1176" s="85" t="s">
        <v>521</v>
      </c>
      <c r="F1176" s="85"/>
      <c r="G1176" s="34">
        <f>SUM(G1172:G1175)</f>
        <v>9.33</v>
      </c>
    </row>
    <row r="1177" spans="1:7">
      <c r="A1177" s="84" t="s">
        <v>524</v>
      </c>
      <c r="B1177" s="84"/>
      <c r="C1177" s="25" t="s">
        <v>3</v>
      </c>
      <c r="D1177" s="25" t="s">
        <v>4</v>
      </c>
      <c r="E1177" s="25" t="s">
        <v>508</v>
      </c>
      <c r="F1177" s="25" t="s">
        <v>509</v>
      </c>
      <c r="G1177" s="32" t="s">
        <v>510</v>
      </c>
    </row>
    <row r="1178" spans="1:7" ht="16.5">
      <c r="A1178" s="26" t="s">
        <v>888</v>
      </c>
      <c r="B1178" s="27" t="s">
        <v>889</v>
      </c>
      <c r="C1178" s="26" t="s">
        <v>37</v>
      </c>
      <c r="D1178" s="26" t="s">
        <v>527</v>
      </c>
      <c r="E1178" s="28">
        <v>6.82345E-3</v>
      </c>
      <c r="F1178" s="29">
        <v>23.38</v>
      </c>
      <c r="G1178" s="33">
        <f>TRUNC(TRUNC(E1178,8)*F1178,2)</f>
        <v>0.15</v>
      </c>
    </row>
    <row r="1179" spans="1:7">
      <c r="A1179" s="26" t="s">
        <v>890</v>
      </c>
      <c r="B1179" s="27" t="s">
        <v>891</v>
      </c>
      <c r="C1179" s="26" t="s">
        <v>37</v>
      </c>
      <c r="D1179" s="26" t="s">
        <v>527</v>
      </c>
      <c r="E1179" s="28">
        <v>1.0740889999999999E-2</v>
      </c>
      <c r="F1179" s="29">
        <v>27.8</v>
      </c>
      <c r="G1179" s="33">
        <f>TRUNC(TRUNC(E1179,8)*F1179,2)</f>
        <v>0.28999999999999998</v>
      </c>
    </row>
    <row r="1180" spans="1:7" ht="18" customHeight="1">
      <c r="A1180" s="30"/>
      <c r="B1180" s="30"/>
      <c r="C1180" s="30"/>
      <c r="D1180" s="30"/>
      <c r="E1180" s="85" t="s">
        <v>531</v>
      </c>
      <c r="F1180" s="85"/>
      <c r="G1180" s="34">
        <f>SUM(G1178:G1179)</f>
        <v>0.43999999999999995</v>
      </c>
    </row>
    <row r="1181" spans="1:7" ht="15" customHeight="1">
      <c r="A1181" s="30"/>
      <c r="B1181" s="30"/>
      <c r="C1181" s="30"/>
      <c r="D1181" s="30"/>
      <c r="E1181" s="86" t="s">
        <v>522</v>
      </c>
      <c r="F1181" s="86"/>
      <c r="G1181" s="35">
        <f>SUM(G1176,G1180)</f>
        <v>9.77</v>
      </c>
    </row>
    <row r="1182" spans="1:7" ht="9.9499999999999993" customHeight="1">
      <c r="A1182" s="30"/>
      <c r="B1182" s="30"/>
      <c r="C1182" s="30"/>
      <c r="D1182" s="30"/>
      <c r="E1182" s="87"/>
      <c r="F1182" s="87"/>
      <c r="G1182" s="87"/>
    </row>
    <row r="1183" spans="1:7" ht="20.100000000000001" customHeight="1">
      <c r="A1183" s="88" t="s">
        <v>1009</v>
      </c>
      <c r="B1183" s="88"/>
      <c r="C1183" s="88"/>
      <c r="D1183" s="88"/>
      <c r="E1183" s="88"/>
      <c r="F1183" s="88"/>
      <c r="G1183" s="88"/>
    </row>
    <row r="1184" spans="1:7">
      <c r="A1184" s="84" t="s">
        <v>507</v>
      </c>
      <c r="B1184" s="84"/>
      <c r="C1184" s="25" t="s">
        <v>3</v>
      </c>
      <c r="D1184" s="25" t="s">
        <v>4</v>
      </c>
      <c r="E1184" s="25" t="s">
        <v>508</v>
      </c>
      <c r="F1184" s="25" t="s">
        <v>509</v>
      </c>
      <c r="G1184" s="32" t="s">
        <v>510</v>
      </c>
    </row>
    <row r="1185" spans="1:7" ht="16.5">
      <c r="A1185" s="26" t="s">
        <v>1010</v>
      </c>
      <c r="B1185" s="27" t="s">
        <v>1011</v>
      </c>
      <c r="C1185" s="26" t="s">
        <v>201</v>
      </c>
      <c r="D1185" s="26" t="s">
        <v>590</v>
      </c>
      <c r="E1185" s="28">
        <v>4.1500000000000002E-2</v>
      </c>
      <c r="F1185" s="31">
        <v>48.04</v>
      </c>
      <c r="G1185" s="36">
        <f>ROUND(ROUND(E1185,8)*F1185,4)</f>
        <v>1.9937</v>
      </c>
    </row>
    <row r="1186" spans="1:7" ht="16.5">
      <c r="A1186" s="26" t="s">
        <v>1012</v>
      </c>
      <c r="B1186" s="27" t="s">
        <v>1013</v>
      </c>
      <c r="C1186" s="26" t="s">
        <v>201</v>
      </c>
      <c r="D1186" s="26" t="s">
        <v>640</v>
      </c>
      <c r="E1186" s="28">
        <v>6.3E-2</v>
      </c>
      <c r="F1186" s="31">
        <v>46.27</v>
      </c>
      <c r="G1186" s="36">
        <f>ROUND(ROUND(E1186,8)*F1186,4)</f>
        <v>2.915</v>
      </c>
    </row>
    <row r="1187" spans="1:7" ht="16.5">
      <c r="A1187" s="26" t="s">
        <v>1014</v>
      </c>
      <c r="B1187" s="27" t="s">
        <v>1015</v>
      </c>
      <c r="C1187" s="26" t="s">
        <v>201</v>
      </c>
      <c r="D1187" s="26" t="s">
        <v>20</v>
      </c>
      <c r="E1187" s="28">
        <v>1</v>
      </c>
      <c r="F1187" s="31">
        <v>9.9700000000000006</v>
      </c>
      <c r="G1187" s="36">
        <f>ROUND(ROUND(E1187,8)*F1187,4)</f>
        <v>9.9700000000000006</v>
      </c>
    </row>
    <row r="1188" spans="1:7" ht="15" customHeight="1">
      <c r="A1188" s="30"/>
      <c r="B1188" s="30"/>
      <c r="C1188" s="30"/>
      <c r="D1188" s="30"/>
      <c r="E1188" s="85" t="s">
        <v>521</v>
      </c>
      <c r="F1188" s="85"/>
      <c r="G1188" s="37">
        <f>SUM(G1185:G1187)</f>
        <v>14.8787</v>
      </c>
    </row>
    <row r="1189" spans="1:7" ht="15" customHeight="1">
      <c r="A1189" s="84" t="s">
        <v>731</v>
      </c>
      <c r="B1189" s="84"/>
      <c r="C1189" s="25" t="s">
        <v>3</v>
      </c>
      <c r="D1189" s="25" t="s">
        <v>4</v>
      </c>
      <c r="E1189" s="25" t="s">
        <v>508</v>
      </c>
      <c r="F1189" s="25" t="s">
        <v>509</v>
      </c>
      <c r="G1189" s="32" t="s">
        <v>510</v>
      </c>
    </row>
    <row r="1190" spans="1:7" ht="15" customHeight="1">
      <c r="A1190" s="26" t="s">
        <v>1016</v>
      </c>
      <c r="B1190" s="27" t="s">
        <v>1017</v>
      </c>
      <c r="C1190" s="26" t="s">
        <v>201</v>
      </c>
      <c r="D1190" s="26" t="s">
        <v>527</v>
      </c>
      <c r="E1190" s="28">
        <v>0.28050047</v>
      </c>
      <c r="F1190" s="31">
        <v>21.1</v>
      </c>
      <c r="G1190" s="36">
        <f>ROUND(ROUND(E1190,8)*F1190,4)</f>
        <v>5.9185999999999996</v>
      </c>
    </row>
    <row r="1191" spans="1:7" ht="15" customHeight="1">
      <c r="A1191" s="26" t="s">
        <v>1018</v>
      </c>
      <c r="B1191" s="27" t="s">
        <v>1019</v>
      </c>
      <c r="C1191" s="26" t="s">
        <v>201</v>
      </c>
      <c r="D1191" s="26" t="s">
        <v>527</v>
      </c>
      <c r="E1191" s="28">
        <v>0.28050047</v>
      </c>
      <c r="F1191" s="31">
        <v>26.18</v>
      </c>
      <c r="G1191" s="36">
        <f>ROUND(ROUND(E1191,8)*F1191,4)</f>
        <v>7.3434999999999997</v>
      </c>
    </row>
    <row r="1192" spans="1:7" ht="15" customHeight="1">
      <c r="A1192" s="30"/>
      <c r="B1192" s="30"/>
      <c r="C1192" s="30"/>
      <c r="D1192" s="30"/>
      <c r="E1192" s="85" t="s">
        <v>736</v>
      </c>
      <c r="F1192" s="85"/>
      <c r="G1192" s="37">
        <f>SUM(G1190:G1191)</f>
        <v>13.2621</v>
      </c>
    </row>
    <row r="1193" spans="1:7" ht="15" customHeight="1">
      <c r="A1193" s="30"/>
      <c r="B1193" s="30"/>
      <c r="C1193" s="30"/>
      <c r="D1193" s="30"/>
      <c r="E1193" s="86" t="s">
        <v>522</v>
      </c>
      <c r="F1193" s="86"/>
      <c r="G1193" s="35">
        <f>SUM(G1188,G1192)</f>
        <v>28.140799999999999</v>
      </c>
    </row>
    <row r="1194" spans="1:7" ht="9.9499999999999993" customHeight="1">
      <c r="A1194" s="30"/>
      <c r="B1194" s="30"/>
      <c r="C1194" s="30"/>
      <c r="D1194" s="30"/>
      <c r="E1194" s="87"/>
      <c r="F1194" s="87"/>
      <c r="G1194" s="87"/>
    </row>
    <row r="1195" spans="1:7" ht="20.100000000000001" customHeight="1">
      <c r="A1195" s="88" t="s">
        <v>1020</v>
      </c>
      <c r="B1195" s="88"/>
      <c r="C1195" s="88"/>
      <c r="D1195" s="88"/>
      <c r="E1195" s="88"/>
      <c r="F1195" s="88"/>
      <c r="G1195" s="88"/>
    </row>
    <row r="1196" spans="1:7" ht="15" customHeight="1">
      <c r="A1196" s="84" t="s">
        <v>507</v>
      </c>
      <c r="B1196" s="84"/>
      <c r="C1196" s="25" t="s">
        <v>3</v>
      </c>
      <c r="D1196" s="25" t="s">
        <v>4</v>
      </c>
      <c r="E1196" s="25" t="s">
        <v>508</v>
      </c>
      <c r="F1196" s="25" t="s">
        <v>509</v>
      </c>
      <c r="G1196" s="32" t="s">
        <v>510</v>
      </c>
    </row>
    <row r="1197" spans="1:7">
      <c r="A1197" s="26" t="s">
        <v>975</v>
      </c>
      <c r="B1197" s="27" t="s">
        <v>976</v>
      </c>
      <c r="C1197" s="26" t="s">
        <v>37</v>
      </c>
      <c r="D1197" s="26" t="s">
        <v>20</v>
      </c>
      <c r="E1197" s="28">
        <v>3</v>
      </c>
      <c r="F1197" s="29">
        <v>3.74</v>
      </c>
      <c r="G1197" s="33">
        <f>TRUNC(TRUNC(E1197,8)*F1197,2)</f>
        <v>11.22</v>
      </c>
    </row>
    <row r="1198" spans="1:7" ht="16.5">
      <c r="A1198" s="26" t="s">
        <v>967</v>
      </c>
      <c r="B1198" s="27" t="s">
        <v>968</v>
      </c>
      <c r="C1198" s="26" t="s">
        <v>37</v>
      </c>
      <c r="D1198" s="26" t="s">
        <v>20</v>
      </c>
      <c r="E1198" s="28">
        <v>0.14799999</v>
      </c>
      <c r="F1198" s="29">
        <v>22.15</v>
      </c>
      <c r="G1198" s="33">
        <f>TRUNC(TRUNC(E1198,8)*F1198,2)</f>
        <v>3.27</v>
      </c>
    </row>
    <row r="1199" spans="1:7">
      <c r="A1199" s="26" t="s">
        <v>1021</v>
      </c>
      <c r="B1199" s="27" t="s">
        <v>1022</v>
      </c>
      <c r="C1199" s="26" t="s">
        <v>37</v>
      </c>
      <c r="D1199" s="26" t="s">
        <v>20</v>
      </c>
      <c r="E1199" s="28">
        <v>1</v>
      </c>
      <c r="F1199" s="29">
        <v>14.5</v>
      </c>
      <c r="G1199" s="33">
        <f>TRUNC(TRUNC(E1199,8)*F1199,2)</f>
        <v>14.5</v>
      </c>
    </row>
    <row r="1200" spans="1:7" ht="15" customHeight="1">
      <c r="A1200" s="30"/>
      <c r="B1200" s="30"/>
      <c r="C1200" s="30"/>
      <c r="D1200" s="30"/>
      <c r="E1200" s="85" t="s">
        <v>521</v>
      </c>
      <c r="F1200" s="85"/>
      <c r="G1200" s="34">
        <f>SUM(G1197:G1199)</f>
        <v>28.990000000000002</v>
      </c>
    </row>
    <row r="1201" spans="1:7" ht="15" customHeight="1">
      <c r="A1201" s="84" t="s">
        <v>524</v>
      </c>
      <c r="B1201" s="84"/>
      <c r="C1201" s="25" t="s">
        <v>3</v>
      </c>
      <c r="D1201" s="25" t="s">
        <v>4</v>
      </c>
      <c r="E1201" s="25" t="s">
        <v>508</v>
      </c>
      <c r="F1201" s="25" t="s">
        <v>509</v>
      </c>
      <c r="G1201" s="32" t="s">
        <v>510</v>
      </c>
    </row>
    <row r="1202" spans="1:7" ht="16.5">
      <c r="A1202" s="26" t="s">
        <v>888</v>
      </c>
      <c r="B1202" s="27" t="s">
        <v>889</v>
      </c>
      <c r="C1202" s="26" t="s">
        <v>37</v>
      </c>
      <c r="D1202" s="26" t="s">
        <v>527</v>
      </c>
      <c r="E1202" s="28">
        <v>0.19450438</v>
      </c>
      <c r="F1202" s="29">
        <v>23.38</v>
      </c>
      <c r="G1202" s="33">
        <f>TRUNC(TRUNC(E1202,8)*F1202,2)</f>
        <v>4.54</v>
      </c>
    </row>
    <row r="1203" spans="1:7">
      <c r="A1203" s="26" t="s">
        <v>890</v>
      </c>
      <c r="B1203" s="27" t="s">
        <v>891</v>
      </c>
      <c r="C1203" s="26" t="s">
        <v>37</v>
      </c>
      <c r="D1203" s="26" t="s">
        <v>527</v>
      </c>
      <c r="E1203" s="28">
        <v>0.19493209</v>
      </c>
      <c r="F1203" s="29">
        <v>27.8</v>
      </c>
      <c r="G1203" s="33">
        <f>TRUNC(TRUNC(E1203,8)*F1203,2)</f>
        <v>5.41</v>
      </c>
    </row>
    <row r="1204" spans="1:7" ht="18" customHeight="1">
      <c r="A1204" s="30"/>
      <c r="B1204" s="30"/>
      <c r="C1204" s="30"/>
      <c r="D1204" s="30"/>
      <c r="E1204" s="85" t="s">
        <v>531</v>
      </c>
      <c r="F1204" s="85"/>
      <c r="G1204" s="34">
        <f>SUM(G1202:G1203)</f>
        <v>9.9499999999999993</v>
      </c>
    </row>
    <row r="1205" spans="1:7" ht="15" customHeight="1">
      <c r="A1205" s="30"/>
      <c r="B1205" s="30"/>
      <c r="C1205" s="30"/>
      <c r="D1205" s="30"/>
      <c r="E1205" s="86" t="s">
        <v>522</v>
      </c>
      <c r="F1205" s="86"/>
      <c r="G1205" s="35">
        <f>SUM(G1200,G1204)</f>
        <v>38.94</v>
      </c>
    </row>
    <row r="1206" spans="1:7" ht="9.9499999999999993" customHeight="1">
      <c r="A1206" s="30"/>
      <c r="B1206" s="30"/>
      <c r="C1206" s="30"/>
      <c r="D1206" s="30"/>
      <c r="E1206" s="87"/>
      <c r="F1206" s="87"/>
      <c r="G1206" s="87"/>
    </row>
    <row r="1207" spans="1:7" ht="20.100000000000001" customHeight="1">
      <c r="A1207" s="88" t="s">
        <v>1023</v>
      </c>
      <c r="B1207" s="88"/>
      <c r="C1207" s="88"/>
      <c r="D1207" s="88"/>
      <c r="E1207" s="88"/>
      <c r="F1207" s="88"/>
      <c r="G1207" s="88"/>
    </row>
    <row r="1208" spans="1:7" ht="15" customHeight="1">
      <c r="A1208" s="84" t="s">
        <v>578</v>
      </c>
      <c r="B1208" s="84"/>
      <c r="C1208" s="25" t="s">
        <v>3</v>
      </c>
      <c r="D1208" s="25" t="s">
        <v>4</v>
      </c>
      <c r="E1208" s="25" t="s">
        <v>508</v>
      </c>
      <c r="F1208" s="25" t="s">
        <v>509</v>
      </c>
      <c r="G1208" s="32" t="s">
        <v>510</v>
      </c>
    </row>
    <row r="1209" spans="1:7" ht="33">
      <c r="A1209" s="26" t="s">
        <v>1024</v>
      </c>
      <c r="B1209" s="27" t="s">
        <v>1025</v>
      </c>
      <c r="C1209" s="26" t="s">
        <v>37</v>
      </c>
      <c r="D1209" s="26" t="s">
        <v>581</v>
      </c>
      <c r="E1209" s="28">
        <v>0.34715952999999999</v>
      </c>
      <c r="F1209" s="29">
        <v>56.39</v>
      </c>
      <c r="G1209" s="33">
        <f>TRUNC(TRUNC(E1209,8)*F1209,2)</f>
        <v>19.57</v>
      </c>
    </row>
    <row r="1210" spans="1:7" ht="33">
      <c r="A1210" s="26" t="s">
        <v>1026</v>
      </c>
      <c r="B1210" s="27" t="s">
        <v>1027</v>
      </c>
      <c r="C1210" s="26" t="s">
        <v>37</v>
      </c>
      <c r="D1210" s="26" t="s">
        <v>584</v>
      </c>
      <c r="E1210" s="28">
        <v>0.17034324000000001</v>
      </c>
      <c r="F1210" s="29">
        <v>127.52</v>
      </c>
      <c r="G1210" s="33">
        <f>TRUNC(TRUNC(E1210,8)*F1210,2)</f>
        <v>21.72</v>
      </c>
    </row>
    <row r="1211" spans="1:7" ht="18" customHeight="1">
      <c r="A1211" s="30"/>
      <c r="B1211" s="30"/>
      <c r="C1211" s="30"/>
      <c r="D1211" s="30"/>
      <c r="E1211" s="85" t="s">
        <v>585</v>
      </c>
      <c r="F1211" s="85"/>
      <c r="G1211" s="34">
        <f>SUM(G1209:G1210)</f>
        <v>41.29</v>
      </c>
    </row>
    <row r="1212" spans="1:7" ht="15" customHeight="1">
      <c r="A1212" s="84" t="s">
        <v>507</v>
      </c>
      <c r="B1212" s="84"/>
      <c r="C1212" s="25" t="s">
        <v>3</v>
      </c>
      <c r="D1212" s="25" t="s">
        <v>4</v>
      </c>
      <c r="E1212" s="25" t="s">
        <v>508</v>
      </c>
      <c r="F1212" s="25" t="s">
        <v>509</v>
      </c>
      <c r="G1212" s="32" t="s">
        <v>510</v>
      </c>
    </row>
    <row r="1213" spans="1:7">
      <c r="A1213" s="26" t="s">
        <v>1028</v>
      </c>
      <c r="B1213" s="27" t="s">
        <v>1029</v>
      </c>
      <c r="C1213" s="26" t="s">
        <v>37</v>
      </c>
      <c r="D1213" s="26" t="s">
        <v>20</v>
      </c>
      <c r="E1213" s="28">
        <v>380.94380000000001</v>
      </c>
      <c r="F1213" s="29">
        <v>4.87</v>
      </c>
      <c r="G1213" s="33">
        <f t="shared" ref="G1213:G1219" si="4">TRUNC(TRUNC(E1213,8)*F1213,2)</f>
        <v>1855.19</v>
      </c>
    </row>
    <row r="1214" spans="1:7" ht="16.5">
      <c r="A1214" s="26" t="s">
        <v>1030</v>
      </c>
      <c r="B1214" s="27" t="s">
        <v>1031</v>
      </c>
      <c r="C1214" s="26" t="s">
        <v>37</v>
      </c>
      <c r="D1214" s="26" t="s">
        <v>20</v>
      </c>
      <c r="E1214" s="28">
        <v>69.3</v>
      </c>
      <c r="F1214" s="29">
        <v>3.03</v>
      </c>
      <c r="G1214" s="33">
        <f t="shared" si="4"/>
        <v>209.97</v>
      </c>
    </row>
    <row r="1215" spans="1:7" ht="16.5">
      <c r="A1215" s="26" t="s">
        <v>651</v>
      </c>
      <c r="B1215" s="27" t="s">
        <v>652</v>
      </c>
      <c r="C1215" s="26" t="s">
        <v>37</v>
      </c>
      <c r="D1215" s="26" t="s">
        <v>640</v>
      </c>
      <c r="E1215" s="28">
        <v>3.5700000000000003E-2</v>
      </c>
      <c r="F1215" s="29">
        <v>6.22</v>
      </c>
      <c r="G1215" s="33">
        <f t="shared" si="4"/>
        <v>0.22</v>
      </c>
    </row>
    <row r="1216" spans="1:7">
      <c r="A1216" s="26" t="s">
        <v>586</v>
      </c>
      <c r="B1216" s="27" t="s">
        <v>587</v>
      </c>
      <c r="C1216" s="26" t="s">
        <v>37</v>
      </c>
      <c r="D1216" s="26" t="s">
        <v>87</v>
      </c>
      <c r="E1216" s="28">
        <v>0.77700000000000002</v>
      </c>
      <c r="F1216" s="29">
        <v>7.62</v>
      </c>
      <c r="G1216" s="33">
        <f t="shared" si="4"/>
        <v>5.92</v>
      </c>
    </row>
    <row r="1217" spans="1:7" ht="16.5">
      <c r="A1217" s="26" t="s">
        <v>1032</v>
      </c>
      <c r="B1217" s="27" t="s">
        <v>1033</v>
      </c>
      <c r="C1217" s="26" t="s">
        <v>37</v>
      </c>
      <c r="D1217" s="26" t="s">
        <v>590</v>
      </c>
      <c r="E1217" s="28">
        <v>8.1900000000000001E-2</v>
      </c>
      <c r="F1217" s="29">
        <v>13.75</v>
      </c>
      <c r="G1217" s="33">
        <f t="shared" si="4"/>
        <v>1.1200000000000001</v>
      </c>
    </row>
    <row r="1218" spans="1:7">
      <c r="A1218" s="26" t="s">
        <v>1034</v>
      </c>
      <c r="B1218" s="27" t="s">
        <v>1035</v>
      </c>
      <c r="C1218" s="26" t="s">
        <v>37</v>
      </c>
      <c r="D1218" s="26" t="s">
        <v>87</v>
      </c>
      <c r="E1218" s="28">
        <v>0.92400000000000004</v>
      </c>
      <c r="F1218" s="29">
        <v>2.67</v>
      </c>
      <c r="G1218" s="33">
        <f t="shared" si="4"/>
        <v>2.46</v>
      </c>
    </row>
    <row r="1219" spans="1:7" ht="16.5">
      <c r="A1219" s="26" t="s">
        <v>1036</v>
      </c>
      <c r="B1219" s="27" t="s">
        <v>1037</v>
      </c>
      <c r="C1219" s="26" t="s">
        <v>37</v>
      </c>
      <c r="D1219" s="26" t="s">
        <v>87</v>
      </c>
      <c r="E1219" s="28">
        <v>2.8980000000000001</v>
      </c>
      <c r="F1219" s="29">
        <v>12.85</v>
      </c>
      <c r="G1219" s="33">
        <f t="shared" si="4"/>
        <v>37.229999999999997</v>
      </c>
    </row>
    <row r="1220" spans="1:7" ht="15" customHeight="1">
      <c r="A1220" s="30"/>
      <c r="B1220" s="30"/>
      <c r="C1220" s="30"/>
      <c r="D1220" s="30"/>
      <c r="E1220" s="85" t="s">
        <v>521</v>
      </c>
      <c r="F1220" s="85"/>
      <c r="G1220" s="34">
        <f>SUM(G1213:G1219)</f>
        <v>2112.1099999999997</v>
      </c>
    </row>
    <row r="1221" spans="1:7" ht="15" customHeight="1">
      <c r="A1221" s="84" t="s">
        <v>524</v>
      </c>
      <c r="B1221" s="84"/>
      <c r="C1221" s="25" t="s">
        <v>3</v>
      </c>
      <c r="D1221" s="25" t="s">
        <v>4</v>
      </c>
      <c r="E1221" s="25" t="s">
        <v>508</v>
      </c>
      <c r="F1221" s="25" t="s">
        <v>509</v>
      </c>
      <c r="G1221" s="32" t="s">
        <v>510</v>
      </c>
    </row>
    <row r="1222" spans="1:7" ht="15" customHeight="1">
      <c r="A1222" s="26" t="s">
        <v>655</v>
      </c>
      <c r="B1222" s="27" t="s">
        <v>622</v>
      </c>
      <c r="C1222" s="26" t="s">
        <v>37</v>
      </c>
      <c r="D1222" s="26" t="s">
        <v>527</v>
      </c>
      <c r="E1222" s="28">
        <v>62.664926379999997</v>
      </c>
      <c r="F1222" s="29">
        <v>28.51</v>
      </c>
      <c r="G1222" s="33">
        <f>TRUNC(TRUNC(E1222,8)*F1222,2)</f>
        <v>1786.57</v>
      </c>
    </row>
    <row r="1223" spans="1:7" ht="15" customHeight="1">
      <c r="A1223" s="26" t="s">
        <v>656</v>
      </c>
      <c r="B1223" s="27" t="s">
        <v>544</v>
      </c>
      <c r="C1223" s="26" t="s">
        <v>37</v>
      </c>
      <c r="D1223" s="26" t="s">
        <v>527</v>
      </c>
      <c r="E1223" s="28">
        <v>49.237033879999998</v>
      </c>
      <c r="F1223" s="29">
        <v>23.48</v>
      </c>
      <c r="G1223" s="33">
        <f>TRUNC(TRUNC(E1223,8)*F1223,2)</f>
        <v>1156.08</v>
      </c>
    </row>
    <row r="1224" spans="1:7" ht="18" customHeight="1">
      <c r="A1224" s="30"/>
      <c r="B1224" s="30"/>
      <c r="C1224" s="30"/>
      <c r="D1224" s="30"/>
      <c r="E1224" s="85" t="s">
        <v>531</v>
      </c>
      <c r="F1224" s="85"/>
      <c r="G1224" s="34">
        <f>SUM(G1222:G1223)</f>
        <v>2942.6499999999996</v>
      </c>
    </row>
    <row r="1225" spans="1:7" ht="15" customHeight="1">
      <c r="A1225" s="84" t="s">
        <v>599</v>
      </c>
      <c r="B1225" s="84"/>
      <c r="C1225" s="25" t="s">
        <v>3</v>
      </c>
      <c r="D1225" s="25" t="s">
        <v>4</v>
      </c>
      <c r="E1225" s="25" t="s">
        <v>508</v>
      </c>
      <c r="F1225" s="25" t="s">
        <v>509</v>
      </c>
      <c r="G1225" s="32" t="s">
        <v>510</v>
      </c>
    </row>
    <row r="1226" spans="1:7" ht="16.5">
      <c r="A1226" s="26" t="s">
        <v>1038</v>
      </c>
      <c r="B1226" s="27" t="s">
        <v>1039</v>
      </c>
      <c r="C1226" s="26" t="s">
        <v>37</v>
      </c>
      <c r="D1226" s="26" t="s">
        <v>602</v>
      </c>
      <c r="E1226" s="28">
        <v>1.4022656</v>
      </c>
      <c r="F1226" s="29">
        <v>598.48</v>
      </c>
      <c r="G1226" s="33">
        <f t="shared" ref="G1226:G1235" si="5">TRUNC(TRUNC(E1226,8)*F1226,2)</f>
        <v>839.22</v>
      </c>
    </row>
    <row r="1227" spans="1:7" ht="24.75">
      <c r="A1227" s="26" t="s">
        <v>1040</v>
      </c>
      <c r="B1227" s="27" t="s">
        <v>1041</v>
      </c>
      <c r="C1227" s="26" t="s">
        <v>37</v>
      </c>
      <c r="D1227" s="26" t="s">
        <v>602</v>
      </c>
      <c r="E1227" s="28">
        <v>0.25287453999999998</v>
      </c>
      <c r="F1227" s="29">
        <v>504.96</v>
      </c>
      <c r="G1227" s="33">
        <f t="shared" si="5"/>
        <v>127.69</v>
      </c>
    </row>
    <row r="1228" spans="1:7" ht="16.5">
      <c r="A1228" s="26" t="s">
        <v>1042</v>
      </c>
      <c r="B1228" s="27" t="s">
        <v>1043</v>
      </c>
      <c r="C1228" s="26" t="s">
        <v>37</v>
      </c>
      <c r="D1228" s="26" t="s">
        <v>590</v>
      </c>
      <c r="E1228" s="28">
        <v>6.9367176600000002</v>
      </c>
      <c r="F1228" s="29">
        <v>9.07</v>
      </c>
      <c r="G1228" s="33">
        <f t="shared" si="5"/>
        <v>62.91</v>
      </c>
    </row>
    <row r="1229" spans="1:7" ht="16.5">
      <c r="A1229" s="26" t="s">
        <v>1044</v>
      </c>
      <c r="B1229" s="27" t="s">
        <v>1045</v>
      </c>
      <c r="C1229" s="26" t="s">
        <v>37</v>
      </c>
      <c r="D1229" s="26" t="s">
        <v>590</v>
      </c>
      <c r="E1229" s="28">
        <v>45.267354869999998</v>
      </c>
      <c r="F1229" s="29">
        <v>14.3</v>
      </c>
      <c r="G1229" s="33">
        <f t="shared" si="5"/>
        <v>647.32000000000005</v>
      </c>
    </row>
    <row r="1230" spans="1:7" ht="16.5">
      <c r="A1230" s="26" t="s">
        <v>1046</v>
      </c>
      <c r="B1230" s="27" t="s">
        <v>1047</v>
      </c>
      <c r="C1230" s="26" t="s">
        <v>37</v>
      </c>
      <c r="D1230" s="26" t="s">
        <v>590</v>
      </c>
      <c r="E1230" s="28">
        <v>5.0448855699999999</v>
      </c>
      <c r="F1230" s="29">
        <v>9.64</v>
      </c>
      <c r="G1230" s="33">
        <f t="shared" si="5"/>
        <v>48.63</v>
      </c>
    </row>
    <row r="1231" spans="1:7" ht="16.5">
      <c r="A1231" s="26" t="s">
        <v>1048</v>
      </c>
      <c r="B1231" s="27" t="s">
        <v>1049</v>
      </c>
      <c r="C1231" s="26" t="s">
        <v>37</v>
      </c>
      <c r="D1231" s="26" t="s">
        <v>602</v>
      </c>
      <c r="E1231" s="28">
        <v>1.7053062299999999</v>
      </c>
      <c r="F1231" s="29">
        <v>529.55999999999995</v>
      </c>
      <c r="G1231" s="33">
        <f t="shared" si="5"/>
        <v>903.06</v>
      </c>
    </row>
    <row r="1232" spans="1:7" ht="16.5">
      <c r="A1232" s="26" t="s">
        <v>1050</v>
      </c>
      <c r="B1232" s="27" t="s">
        <v>1051</v>
      </c>
      <c r="C1232" s="26" t="s">
        <v>37</v>
      </c>
      <c r="D1232" s="26" t="s">
        <v>602</v>
      </c>
      <c r="E1232" s="28">
        <v>0.17289839000000001</v>
      </c>
      <c r="F1232" s="29">
        <v>1116.56</v>
      </c>
      <c r="G1232" s="33">
        <f t="shared" si="5"/>
        <v>193.05</v>
      </c>
    </row>
    <row r="1233" spans="1:7">
      <c r="A1233" s="26" t="s">
        <v>1052</v>
      </c>
      <c r="B1233" s="27" t="s">
        <v>1053</v>
      </c>
      <c r="C1233" s="26" t="s">
        <v>37</v>
      </c>
      <c r="D1233" s="26" t="s">
        <v>602</v>
      </c>
      <c r="E1233" s="28">
        <v>0.15271272</v>
      </c>
      <c r="F1233" s="29">
        <v>1155.53</v>
      </c>
      <c r="G1233" s="33">
        <f t="shared" si="5"/>
        <v>176.46</v>
      </c>
    </row>
    <row r="1234" spans="1:7" ht="16.5">
      <c r="A1234" s="26" t="s">
        <v>1054</v>
      </c>
      <c r="B1234" s="27" t="s">
        <v>1055</v>
      </c>
      <c r="C1234" s="26" t="s">
        <v>37</v>
      </c>
      <c r="D1234" s="26" t="s">
        <v>602</v>
      </c>
      <c r="E1234" s="28">
        <v>0.59620136000000001</v>
      </c>
      <c r="F1234" s="29">
        <v>2495.16</v>
      </c>
      <c r="G1234" s="33">
        <f t="shared" si="5"/>
        <v>1487.61</v>
      </c>
    </row>
    <row r="1235" spans="1:7" ht="16.5">
      <c r="A1235" s="26" t="s">
        <v>1056</v>
      </c>
      <c r="B1235" s="27" t="s">
        <v>1057</v>
      </c>
      <c r="C1235" s="26" t="s">
        <v>37</v>
      </c>
      <c r="D1235" s="26" t="s">
        <v>602</v>
      </c>
      <c r="E1235" s="28">
        <v>0.79294781000000003</v>
      </c>
      <c r="F1235" s="29">
        <v>281.62</v>
      </c>
      <c r="G1235" s="33">
        <f t="shared" si="5"/>
        <v>223.3</v>
      </c>
    </row>
    <row r="1236" spans="1:7" ht="15" customHeight="1">
      <c r="A1236" s="30"/>
      <c r="B1236" s="30"/>
      <c r="C1236" s="30"/>
      <c r="D1236" s="30"/>
      <c r="E1236" s="85" t="s">
        <v>603</v>
      </c>
      <c r="F1236" s="85"/>
      <c r="G1236" s="34">
        <f>SUM(G1226:G1235)</f>
        <v>4709.2500000000009</v>
      </c>
    </row>
    <row r="1237" spans="1:7" ht="15" customHeight="1">
      <c r="A1237" s="30"/>
      <c r="B1237" s="30"/>
      <c r="C1237" s="30"/>
      <c r="D1237" s="30"/>
      <c r="E1237" s="86" t="s">
        <v>522</v>
      </c>
      <c r="F1237" s="86"/>
      <c r="G1237" s="35">
        <f>SUM(G1211,G1220,G1224,G1236)</f>
        <v>9805.2999999999993</v>
      </c>
    </row>
    <row r="1238" spans="1:7" ht="9.9499999999999993" customHeight="1">
      <c r="A1238" s="30"/>
      <c r="B1238" s="30"/>
      <c r="C1238" s="30"/>
      <c r="D1238" s="30"/>
      <c r="E1238" s="87"/>
      <c r="F1238" s="87"/>
      <c r="G1238" s="87"/>
    </row>
    <row r="1239" spans="1:7" ht="20.100000000000001" customHeight="1">
      <c r="A1239" s="88" t="s">
        <v>1058</v>
      </c>
      <c r="B1239" s="88"/>
      <c r="C1239" s="88"/>
      <c r="D1239" s="88"/>
      <c r="E1239" s="88"/>
      <c r="F1239" s="88"/>
      <c r="G1239" s="88"/>
    </row>
    <row r="1240" spans="1:7" ht="15" customHeight="1">
      <c r="A1240" s="84" t="s">
        <v>578</v>
      </c>
      <c r="B1240" s="84"/>
      <c r="C1240" s="25" t="s">
        <v>3</v>
      </c>
      <c r="D1240" s="25" t="s">
        <v>4</v>
      </c>
      <c r="E1240" s="25" t="s">
        <v>508</v>
      </c>
      <c r="F1240" s="25" t="s">
        <v>509</v>
      </c>
      <c r="G1240" s="32" t="s">
        <v>510</v>
      </c>
    </row>
    <row r="1241" spans="1:7" ht="33">
      <c r="A1241" s="26" t="s">
        <v>1024</v>
      </c>
      <c r="B1241" s="27" t="s">
        <v>1025</v>
      </c>
      <c r="C1241" s="26" t="s">
        <v>37</v>
      </c>
      <c r="D1241" s="26" t="s">
        <v>581</v>
      </c>
      <c r="E1241" s="28">
        <v>2.69679862</v>
      </c>
      <c r="F1241" s="29">
        <v>56.39</v>
      </c>
      <c r="G1241" s="33">
        <f>TRUNC(TRUNC(E1241,8)*F1241,2)</f>
        <v>152.07</v>
      </c>
    </row>
    <row r="1242" spans="1:7" ht="33">
      <c r="A1242" s="26" t="s">
        <v>1026</v>
      </c>
      <c r="B1242" s="27" t="s">
        <v>1027</v>
      </c>
      <c r="C1242" s="26" t="s">
        <v>37</v>
      </c>
      <c r="D1242" s="26" t="s">
        <v>584</v>
      </c>
      <c r="E1242" s="28">
        <v>1.32332399</v>
      </c>
      <c r="F1242" s="29">
        <v>127.52</v>
      </c>
      <c r="G1242" s="33">
        <f>TRUNC(TRUNC(E1242,8)*F1242,2)</f>
        <v>168.75</v>
      </c>
    </row>
    <row r="1243" spans="1:7" ht="18" customHeight="1">
      <c r="A1243" s="30"/>
      <c r="B1243" s="30"/>
      <c r="C1243" s="30"/>
      <c r="D1243" s="30"/>
      <c r="E1243" s="85" t="s">
        <v>585</v>
      </c>
      <c r="F1243" s="85"/>
      <c r="G1243" s="34">
        <f>SUM(G1241:G1242)</f>
        <v>320.82</v>
      </c>
    </row>
    <row r="1244" spans="1:7" ht="15" customHeight="1">
      <c r="A1244" s="84" t="s">
        <v>507</v>
      </c>
      <c r="B1244" s="84"/>
      <c r="C1244" s="25" t="s">
        <v>3</v>
      </c>
      <c r="D1244" s="25" t="s">
        <v>4</v>
      </c>
      <c r="E1244" s="25" t="s">
        <v>508</v>
      </c>
      <c r="F1244" s="25" t="s">
        <v>509</v>
      </c>
      <c r="G1244" s="32" t="s">
        <v>510</v>
      </c>
    </row>
    <row r="1245" spans="1:7">
      <c r="A1245" s="26" t="s">
        <v>1028</v>
      </c>
      <c r="B1245" s="27" t="s">
        <v>1029</v>
      </c>
      <c r="C1245" s="26" t="s">
        <v>37</v>
      </c>
      <c r="D1245" s="26" t="s">
        <v>20</v>
      </c>
      <c r="E1245" s="28">
        <v>239.19380000000001</v>
      </c>
      <c r="F1245" s="29">
        <v>4.87</v>
      </c>
      <c r="G1245" s="33">
        <f t="shared" ref="G1245:G1252" si="6">TRUNC(TRUNC(E1245,8)*F1245,2)</f>
        <v>1164.8699999999999</v>
      </c>
    </row>
    <row r="1246" spans="1:7" ht="16.5">
      <c r="A1246" s="26" t="s">
        <v>1030</v>
      </c>
      <c r="B1246" s="27" t="s">
        <v>1031</v>
      </c>
      <c r="C1246" s="26" t="s">
        <v>37</v>
      </c>
      <c r="D1246" s="26" t="s">
        <v>20</v>
      </c>
      <c r="E1246" s="28">
        <v>159.6</v>
      </c>
      <c r="F1246" s="29">
        <v>3.03</v>
      </c>
      <c r="G1246" s="33">
        <f t="shared" si="6"/>
        <v>483.58</v>
      </c>
    </row>
    <row r="1247" spans="1:7" ht="16.5">
      <c r="A1247" s="26" t="s">
        <v>651</v>
      </c>
      <c r="B1247" s="27" t="s">
        <v>652</v>
      </c>
      <c r="C1247" s="26" t="s">
        <v>37</v>
      </c>
      <c r="D1247" s="26" t="s">
        <v>640</v>
      </c>
      <c r="E1247" s="28">
        <v>4.0800000000000003E-2</v>
      </c>
      <c r="F1247" s="29">
        <v>6.22</v>
      </c>
      <c r="G1247" s="33">
        <f t="shared" si="6"/>
        <v>0.25</v>
      </c>
    </row>
    <row r="1248" spans="1:7" ht="16.5">
      <c r="A1248" s="26" t="s">
        <v>1059</v>
      </c>
      <c r="B1248" s="27" t="s">
        <v>1060</v>
      </c>
      <c r="C1248" s="26" t="s">
        <v>37</v>
      </c>
      <c r="D1248" s="26" t="s">
        <v>602</v>
      </c>
      <c r="E1248" s="28">
        <v>6.681</v>
      </c>
      <c r="F1248" s="29">
        <v>191.57</v>
      </c>
      <c r="G1248" s="33">
        <f t="shared" si="6"/>
        <v>1279.8699999999999</v>
      </c>
    </row>
    <row r="1249" spans="1:7">
      <c r="A1249" s="26" t="s">
        <v>586</v>
      </c>
      <c r="B1249" s="27" t="s">
        <v>587</v>
      </c>
      <c r="C1249" s="26" t="s">
        <v>37</v>
      </c>
      <c r="D1249" s="26" t="s">
        <v>87</v>
      </c>
      <c r="E1249" s="28">
        <v>0.88800000000000001</v>
      </c>
      <c r="F1249" s="29">
        <v>7.62</v>
      </c>
      <c r="G1249" s="33">
        <f t="shared" si="6"/>
        <v>6.76</v>
      </c>
    </row>
    <row r="1250" spans="1:7" ht="16.5">
      <c r="A1250" s="26" t="s">
        <v>1032</v>
      </c>
      <c r="B1250" s="27" t="s">
        <v>1033</v>
      </c>
      <c r="C1250" s="26" t="s">
        <v>37</v>
      </c>
      <c r="D1250" s="26" t="s">
        <v>590</v>
      </c>
      <c r="E1250" s="28">
        <v>9.3600000000000003E-2</v>
      </c>
      <c r="F1250" s="29">
        <v>13.75</v>
      </c>
      <c r="G1250" s="33">
        <f t="shared" si="6"/>
        <v>1.28</v>
      </c>
    </row>
    <row r="1251" spans="1:7">
      <c r="A1251" s="26" t="s">
        <v>1034</v>
      </c>
      <c r="B1251" s="27" t="s">
        <v>1035</v>
      </c>
      <c r="C1251" s="26" t="s">
        <v>37</v>
      </c>
      <c r="D1251" s="26" t="s">
        <v>87</v>
      </c>
      <c r="E1251" s="28">
        <v>1.056</v>
      </c>
      <c r="F1251" s="29">
        <v>2.67</v>
      </c>
      <c r="G1251" s="33">
        <f t="shared" si="6"/>
        <v>2.81</v>
      </c>
    </row>
    <row r="1252" spans="1:7" ht="16.5">
      <c r="A1252" s="26" t="s">
        <v>1036</v>
      </c>
      <c r="B1252" s="27" t="s">
        <v>1037</v>
      </c>
      <c r="C1252" s="26" t="s">
        <v>37</v>
      </c>
      <c r="D1252" s="26" t="s">
        <v>87</v>
      </c>
      <c r="E1252" s="28">
        <v>3.3119999999999998</v>
      </c>
      <c r="F1252" s="29">
        <v>12.85</v>
      </c>
      <c r="G1252" s="33">
        <f t="shared" si="6"/>
        <v>42.55</v>
      </c>
    </row>
    <row r="1253" spans="1:7" ht="15" customHeight="1">
      <c r="A1253" s="30"/>
      <c r="B1253" s="30"/>
      <c r="C1253" s="30"/>
      <c r="D1253" s="30"/>
      <c r="E1253" s="85" t="s">
        <v>521</v>
      </c>
      <c r="F1253" s="85"/>
      <c r="G1253" s="34">
        <f>SUM(G1245:G1252)</f>
        <v>2981.9700000000003</v>
      </c>
    </row>
    <row r="1254" spans="1:7" ht="15" customHeight="1">
      <c r="A1254" s="84" t="s">
        <v>524</v>
      </c>
      <c r="B1254" s="84"/>
      <c r="C1254" s="25" t="s">
        <v>3</v>
      </c>
      <c r="D1254" s="25" t="s">
        <v>4</v>
      </c>
      <c r="E1254" s="25" t="s">
        <v>508</v>
      </c>
      <c r="F1254" s="25" t="s">
        <v>509</v>
      </c>
      <c r="G1254" s="32" t="s">
        <v>510</v>
      </c>
    </row>
    <row r="1255" spans="1:7">
      <c r="A1255" s="26" t="s">
        <v>655</v>
      </c>
      <c r="B1255" s="27" t="s">
        <v>622</v>
      </c>
      <c r="C1255" s="26" t="s">
        <v>37</v>
      </c>
      <c r="D1255" s="26" t="s">
        <v>527</v>
      </c>
      <c r="E1255" s="28">
        <v>54.608103839999998</v>
      </c>
      <c r="F1255" s="29">
        <v>28.51</v>
      </c>
      <c r="G1255" s="33">
        <f>TRUNC(TRUNC(E1255,8)*F1255,2)</f>
        <v>1556.87</v>
      </c>
    </row>
    <row r="1256" spans="1:7">
      <c r="A1256" s="26" t="s">
        <v>656</v>
      </c>
      <c r="B1256" s="27" t="s">
        <v>544</v>
      </c>
      <c r="C1256" s="26" t="s">
        <v>37</v>
      </c>
      <c r="D1256" s="26" t="s">
        <v>527</v>
      </c>
      <c r="E1256" s="28">
        <v>42.906698089999999</v>
      </c>
      <c r="F1256" s="29">
        <v>23.48</v>
      </c>
      <c r="G1256" s="33">
        <f>TRUNC(TRUNC(E1256,8)*F1256,2)</f>
        <v>1007.44</v>
      </c>
    </row>
    <row r="1257" spans="1:7" ht="18" customHeight="1">
      <c r="A1257" s="30"/>
      <c r="B1257" s="30"/>
      <c r="C1257" s="30"/>
      <c r="D1257" s="30"/>
      <c r="E1257" s="85" t="s">
        <v>531</v>
      </c>
      <c r="F1257" s="85"/>
      <c r="G1257" s="34">
        <f>SUM(G1255:G1256)</f>
        <v>2564.31</v>
      </c>
    </row>
    <row r="1258" spans="1:7" ht="15" customHeight="1">
      <c r="A1258" s="84" t="s">
        <v>599</v>
      </c>
      <c r="B1258" s="84"/>
      <c r="C1258" s="25" t="s">
        <v>3</v>
      </c>
      <c r="D1258" s="25" t="s">
        <v>4</v>
      </c>
      <c r="E1258" s="25" t="s">
        <v>508</v>
      </c>
      <c r="F1258" s="25" t="s">
        <v>509</v>
      </c>
      <c r="G1258" s="32" t="s">
        <v>510</v>
      </c>
    </row>
    <row r="1259" spans="1:7" ht="16.5">
      <c r="A1259" s="26" t="s">
        <v>1038</v>
      </c>
      <c r="B1259" s="27" t="s">
        <v>1039</v>
      </c>
      <c r="C1259" s="26" t="s">
        <v>37</v>
      </c>
      <c r="D1259" s="26" t="s">
        <v>602</v>
      </c>
      <c r="E1259" s="28">
        <v>1.2043879900000001</v>
      </c>
      <c r="F1259" s="29">
        <v>598.48</v>
      </c>
      <c r="G1259" s="33">
        <f t="shared" ref="G1259:G1268" si="7">TRUNC(TRUNC(E1259,8)*F1259,2)</f>
        <v>720.8</v>
      </c>
    </row>
    <row r="1260" spans="1:7" ht="24.75">
      <c r="A1260" s="26" t="s">
        <v>1040</v>
      </c>
      <c r="B1260" s="27" t="s">
        <v>1041</v>
      </c>
      <c r="C1260" s="26" t="s">
        <v>37</v>
      </c>
      <c r="D1260" s="26" t="s">
        <v>602</v>
      </c>
      <c r="E1260" s="28">
        <v>0.20764421</v>
      </c>
      <c r="F1260" s="29">
        <v>504.96</v>
      </c>
      <c r="G1260" s="33">
        <f t="shared" si="7"/>
        <v>104.85</v>
      </c>
    </row>
    <row r="1261" spans="1:7" ht="16.5">
      <c r="A1261" s="26" t="s">
        <v>1042</v>
      </c>
      <c r="B1261" s="27" t="s">
        <v>1043</v>
      </c>
      <c r="C1261" s="26" t="s">
        <v>37</v>
      </c>
      <c r="D1261" s="26" t="s">
        <v>590</v>
      </c>
      <c r="E1261" s="28">
        <v>16.107283259999999</v>
      </c>
      <c r="F1261" s="29">
        <v>9.07</v>
      </c>
      <c r="G1261" s="33">
        <f t="shared" si="7"/>
        <v>146.09</v>
      </c>
    </row>
    <row r="1262" spans="1:7" ht="16.5">
      <c r="A1262" s="26" t="s">
        <v>1044</v>
      </c>
      <c r="B1262" s="27" t="s">
        <v>1045</v>
      </c>
      <c r="C1262" s="26" t="s">
        <v>37</v>
      </c>
      <c r="D1262" s="26" t="s">
        <v>590</v>
      </c>
      <c r="E1262" s="28">
        <v>54.252333589999999</v>
      </c>
      <c r="F1262" s="29">
        <v>14.3</v>
      </c>
      <c r="G1262" s="33">
        <f t="shared" si="7"/>
        <v>775.8</v>
      </c>
    </row>
    <row r="1263" spans="1:7" ht="16.5">
      <c r="A1263" s="26" t="s">
        <v>1046</v>
      </c>
      <c r="B1263" s="27" t="s">
        <v>1047</v>
      </c>
      <c r="C1263" s="26" t="s">
        <v>37</v>
      </c>
      <c r="D1263" s="26" t="s">
        <v>590</v>
      </c>
      <c r="E1263" s="28">
        <v>3.3910070000000001</v>
      </c>
      <c r="F1263" s="29">
        <v>9.64</v>
      </c>
      <c r="G1263" s="33">
        <f t="shared" si="7"/>
        <v>32.68</v>
      </c>
    </row>
    <row r="1264" spans="1:7" ht="16.5">
      <c r="A1264" s="26" t="s">
        <v>1048</v>
      </c>
      <c r="B1264" s="27" t="s">
        <v>1049</v>
      </c>
      <c r="C1264" s="26" t="s">
        <v>37</v>
      </c>
      <c r="D1264" s="26" t="s">
        <v>602</v>
      </c>
      <c r="E1264" s="28">
        <v>2.0438099300000001</v>
      </c>
      <c r="F1264" s="29">
        <v>529.55999999999995</v>
      </c>
      <c r="G1264" s="33">
        <f t="shared" si="7"/>
        <v>1082.31</v>
      </c>
    </row>
    <row r="1265" spans="1:7" ht="16.5">
      <c r="A1265" s="26" t="s">
        <v>1050</v>
      </c>
      <c r="B1265" s="27" t="s">
        <v>1051</v>
      </c>
      <c r="C1265" s="26" t="s">
        <v>37</v>
      </c>
      <c r="D1265" s="26" t="s">
        <v>602</v>
      </c>
      <c r="E1265" s="28">
        <v>0.40154854000000001</v>
      </c>
      <c r="F1265" s="29">
        <v>1116.56</v>
      </c>
      <c r="G1265" s="33">
        <f t="shared" si="7"/>
        <v>448.35</v>
      </c>
    </row>
    <row r="1266" spans="1:7">
      <c r="A1266" s="26" t="s">
        <v>1052</v>
      </c>
      <c r="B1266" s="27" t="s">
        <v>1053</v>
      </c>
      <c r="C1266" s="26" t="s">
        <v>37</v>
      </c>
      <c r="D1266" s="26" t="s">
        <v>602</v>
      </c>
      <c r="E1266" s="28">
        <v>0.10270574</v>
      </c>
      <c r="F1266" s="29">
        <v>1155.53</v>
      </c>
      <c r="G1266" s="33">
        <f t="shared" si="7"/>
        <v>118.67</v>
      </c>
    </row>
    <row r="1267" spans="1:7" ht="16.5">
      <c r="A1267" s="26" t="s">
        <v>1054</v>
      </c>
      <c r="B1267" s="27" t="s">
        <v>1055</v>
      </c>
      <c r="C1267" s="26" t="s">
        <v>37</v>
      </c>
      <c r="D1267" s="26" t="s">
        <v>602</v>
      </c>
      <c r="E1267" s="28">
        <v>1.4269743500000001</v>
      </c>
      <c r="F1267" s="29">
        <v>2495.16</v>
      </c>
      <c r="G1267" s="33">
        <f t="shared" si="7"/>
        <v>3560.52</v>
      </c>
    </row>
    <row r="1268" spans="1:7" ht="16.5">
      <c r="A1268" s="26" t="s">
        <v>1056</v>
      </c>
      <c r="B1268" s="27" t="s">
        <v>1057</v>
      </c>
      <c r="C1268" s="26" t="s">
        <v>37</v>
      </c>
      <c r="D1268" s="26" t="s">
        <v>602</v>
      </c>
      <c r="E1268" s="28">
        <v>0.96265164999999997</v>
      </c>
      <c r="F1268" s="29">
        <v>281.62</v>
      </c>
      <c r="G1268" s="33">
        <f t="shared" si="7"/>
        <v>271.10000000000002</v>
      </c>
    </row>
    <row r="1269" spans="1:7" ht="15" customHeight="1">
      <c r="A1269" s="30"/>
      <c r="B1269" s="30"/>
      <c r="C1269" s="30"/>
      <c r="D1269" s="30"/>
      <c r="E1269" s="85" t="s">
        <v>603</v>
      </c>
      <c r="F1269" s="85"/>
      <c r="G1269" s="34">
        <f>SUM(G1259:G1268)</f>
        <v>7261.17</v>
      </c>
    </row>
    <row r="1270" spans="1:7" ht="15" customHeight="1">
      <c r="A1270" s="30"/>
      <c r="B1270" s="30"/>
      <c r="C1270" s="30"/>
      <c r="D1270" s="30"/>
      <c r="E1270" s="86" t="s">
        <v>522</v>
      </c>
      <c r="F1270" s="86"/>
      <c r="G1270" s="35">
        <f>SUM(G1243,G1253,G1257,G1269)</f>
        <v>13128.27</v>
      </c>
    </row>
    <row r="1271" spans="1:7" ht="9.9499999999999993" customHeight="1">
      <c r="A1271" s="30"/>
      <c r="B1271" s="30"/>
      <c r="C1271" s="30"/>
      <c r="D1271" s="30"/>
      <c r="E1271" s="87"/>
      <c r="F1271" s="87"/>
      <c r="G1271" s="87"/>
    </row>
    <row r="1272" spans="1:7" ht="20.100000000000001" customHeight="1">
      <c r="A1272" s="88" t="s">
        <v>1061</v>
      </c>
      <c r="B1272" s="88"/>
      <c r="C1272" s="88"/>
      <c r="D1272" s="88"/>
      <c r="E1272" s="88"/>
      <c r="F1272" s="88"/>
      <c r="G1272" s="88"/>
    </row>
    <row r="1273" spans="1:7" ht="15" customHeight="1">
      <c r="A1273" s="84" t="s">
        <v>578</v>
      </c>
      <c r="B1273" s="84"/>
      <c r="C1273" s="25" t="s">
        <v>3</v>
      </c>
      <c r="D1273" s="25" t="s">
        <v>4</v>
      </c>
      <c r="E1273" s="25" t="s">
        <v>508</v>
      </c>
      <c r="F1273" s="25" t="s">
        <v>509</v>
      </c>
      <c r="G1273" s="32" t="s">
        <v>510</v>
      </c>
    </row>
    <row r="1274" spans="1:7" ht="33">
      <c r="A1274" s="26" t="s">
        <v>1024</v>
      </c>
      <c r="B1274" s="27" t="s">
        <v>1025</v>
      </c>
      <c r="C1274" s="26" t="s">
        <v>37</v>
      </c>
      <c r="D1274" s="26" t="s">
        <v>581</v>
      </c>
      <c r="E1274" s="28">
        <v>1.43092441</v>
      </c>
      <c r="F1274" s="29">
        <v>56.39</v>
      </c>
      <c r="G1274" s="33">
        <f>TRUNC(TRUNC(E1274,8)*F1274,2)</f>
        <v>80.680000000000007</v>
      </c>
    </row>
    <row r="1275" spans="1:7" ht="33">
      <c r="A1275" s="26" t="s">
        <v>1026</v>
      </c>
      <c r="B1275" s="27" t="s">
        <v>1027</v>
      </c>
      <c r="C1275" s="26" t="s">
        <v>37</v>
      </c>
      <c r="D1275" s="26" t="s">
        <v>584</v>
      </c>
      <c r="E1275" s="28">
        <v>0.70214410000000005</v>
      </c>
      <c r="F1275" s="29">
        <v>127.52</v>
      </c>
      <c r="G1275" s="33">
        <f>TRUNC(TRUNC(E1275,8)*F1275,2)</f>
        <v>89.53</v>
      </c>
    </row>
    <row r="1276" spans="1:7" ht="18" customHeight="1">
      <c r="A1276" s="30"/>
      <c r="B1276" s="30"/>
      <c r="C1276" s="30"/>
      <c r="D1276" s="30"/>
      <c r="E1276" s="85" t="s">
        <v>585</v>
      </c>
      <c r="F1276" s="85"/>
      <c r="G1276" s="34">
        <f>SUM(G1274:G1275)</f>
        <v>170.21</v>
      </c>
    </row>
    <row r="1277" spans="1:7" ht="15" customHeight="1">
      <c r="A1277" s="84" t="s">
        <v>507</v>
      </c>
      <c r="B1277" s="84"/>
      <c r="C1277" s="25" t="s">
        <v>3</v>
      </c>
      <c r="D1277" s="25" t="s">
        <v>4</v>
      </c>
      <c r="E1277" s="25" t="s">
        <v>508</v>
      </c>
      <c r="F1277" s="25" t="s">
        <v>509</v>
      </c>
      <c r="G1277" s="32" t="s">
        <v>510</v>
      </c>
    </row>
    <row r="1278" spans="1:7">
      <c r="A1278" s="26" t="s">
        <v>1028</v>
      </c>
      <c r="B1278" s="27" t="s">
        <v>1029</v>
      </c>
      <c r="C1278" s="26" t="s">
        <v>37</v>
      </c>
      <c r="D1278" s="26" t="s">
        <v>20</v>
      </c>
      <c r="E1278" s="28">
        <v>409.02670000000001</v>
      </c>
      <c r="F1278" s="29">
        <v>4.87</v>
      </c>
      <c r="G1278" s="33">
        <f>TRUNC(TRUNC(E1278,8)*F1278,2)</f>
        <v>1991.96</v>
      </c>
    </row>
    <row r="1279" spans="1:7" ht="16.5">
      <c r="A1279" s="26" t="s">
        <v>1030</v>
      </c>
      <c r="B1279" s="27" t="s">
        <v>1031</v>
      </c>
      <c r="C1279" s="26" t="s">
        <v>37</v>
      </c>
      <c r="D1279" s="26" t="s">
        <v>20</v>
      </c>
      <c r="E1279" s="28">
        <v>77.7</v>
      </c>
      <c r="F1279" s="29">
        <v>3.03</v>
      </c>
      <c r="G1279" s="33">
        <f>TRUNC(TRUNC(E1279,8)*F1279,2)</f>
        <v>235.43</v>
      </c>
    </row>
    <row r="1280" spans="1:7" ht="16.5">
      <c r="A1280" s="26" t="s">
        <v>1059</v>
      </c>
      <c r="B1280" s="27" t="s">
        <v>1060</v>
      </c>
      <c r="C1280" s="26" t="s">
        <v>37</v>
      </c>
      <c r="D1280" s="26" t="s">
        <v>602</v>
      </c>
      <c r="E1280" s="28">
        <v>3.0623999999999998</v>
      </c>
      <c r="F1280" s="29">
        <v>191.57</v>
      </c>
      <c r="G1280" s="33">
        <f>TRUNC(TRUNC(E1280,8)*F1280,2)</f>
        <v>586.66</v>
      </c>
    </row>
    <row r="1281" spans="1:7" ht="15" customHeight="1">
      <c r="A1281" s="30"/>
      <c r="B1281" s="30"/>
      <c r="C1281" s="30"/>
      <c r="D1281" s="30"/>
      <c r="E1281" s="85" t="s">
        <v>521</v>
      </c>
      <c r="F1281" s="85"/>
      <c r="G1281" s="34">
        <f>SUM(G1278:G1280)</f>
        <v>2814.0499999999997</v>
      </c>
    </row>
    <row r="1282" spans="1:7" ht="15" customHeight="1">
      <c r="A1282" s="84" t="s">
        <v>524</v>
      </c>
      <c r="B1282" s="84"/>
      <c r="C1282" s="25" t="s">
        <v>3</v>
      </c>
      <c r="D1282" s="25" t="s">
        <v>4</v>
      </c>
      <c r="E1282" s="25" t="s">
        <v>508</v>
      </c>
      <c r="F1282" s="25" t="s">
        <v>509</v>
      </c>
      <c r="G1282" s="32" t="s">
        <v>510</v>
      </c>
    </row>
    <row r="1283" spans="1:7">
      <c r="A1283" s="26" t="s">
        <v>655</v>
      </c>
      <c r="B1283" s="27" t="s">
        <v>622</v>
      </c>
      <c r="C1283" s="26" t="s">
        <v>37</v>
      </c>
      <c r="D1283" s="26" t="s">
        <v>527</v>
      </c>
      <c r="E1283" s="28">
        <v>40.395204270000001</v>
      </c>
      <c r="F1283" s="29">
        <v>28.51</v>
      </c>
      <c r="G1283" s="33">
        <f>TRUNC(TRUNC(E1283,8)*F1283,2)</f>
        <v>1151.6600000000001</v>
      </c>
    </row>
    <row r="1284" spans="1:7">
      <c r="A1284" s="26" t="s">
        <v>656</v>
      </c>
      <c r="B1284" s="27" t="s">
        <v>544</v>
      </c>
      <c r="C1284" s="26" t="s">
        <v>37</v>
      </c>
      <c r="D1284" s="26" t="s">
        <v>527</v>
      </c>
      <c r="E1284" s="28">
        <v>31.739101000000002</v>
      </c>
      <c r="F1284" s="29">
        <v>23.48</v>
      </c>
      <c r="G1284" s="33">
        <f>TRUNC(TRUNC(E1284,8)*F1284,2)</f>
        <v>745.23</v>
      </c>
    </row>
    <row r="1285" spans="1:7" ht="18" customHeight="1">
      <c r="A1285" s="30"/>
      <c r="B1285" s="30"/>
      <c r="C1285" s="30"/>
      <c r="D1285" s="30"/>
      <c r="E1285" s="85" t="s">
        <v>531</v>
      </c>
      <c r="F1285" s="85"/>
      <c r="G1285" s="34">
        <f>SUM(G1283:G1284)</f>
        <v>1896.89</v>
      </c>
    </row>
    <row r="1286" spans="1:7" ht="15" customHeight="1">
      <c r="A1286" s="84" t="s">
        <v>599</v>
      </c>
      <c r="B1286" s="84"/>
      <c r="C1286" s="25" t="s">
        <v>3</v>
      </c>
      <c r="D1286" s="25" t="s">
        <v>4</v>
      </c>
      <c r="E1286" s="25" t="s">
        <v>508</v>
      </c>
      <c r="F1286" s="25" t="s">
        <v>509</v>
      </c>
      <c r="G1286" s="32" t="s">
        <v>510</v>
      </c>
    </row>
    <row r="1287" spans="1:7" ht="24.75">
      <c r="A1287" s="26" t="s">
        <v>1062</v>
      </c>
      <c r="B1287" s="27" t="s">
        <v>1063</v>
      </c>
      <c r="C1287" s="26" t="s">
        <v>37</v>
      </c>
      <c r="D1287" s="26" t="s">
        <v>602</v>
      </c>
      <c r="E1287" s="28">
        <v>0.58866879000000005</v>
      </c>
      <c r="F1287" s="29">
        <v>735.55</v>
      </c>
      <c r="G1287" s="33">
        <f t="shared" ref="G1287:G1293" si="8">TRUNC(TRUNC(E1287,8)*F1287,2)</f>
        <v>432.99</v>
      </c>
    </row>
    <row r="1288" spans="1:7" ht="16.5">
      <c r="A1288" s="26" t="s">
        <v>1042</v>
      </c>
      <c r="B1288" s="27" t="s">
        <v>1043</v>
      </c>
      <c r="C1288" s="26" t="s">
        <v>37</v>
      </c>
      <c r="D1288" s="26" t="s">
        <v>590</v>
      </c>
      <c r="E1288" s="28">
        <v>7.6248056399999999</v>
      </c>
      <c r="F1288" s="29">
        <v>9.07</v>
      </c>
      <c r="G1288" s="33">
        <f t="shared" si="8"/>
        <v>69.150000000000006</v>
      </c>
    </row>
    <row r="1289" spans="1:7" ht="16.5">
      <c r="A1289" s="26" t="s">
        <v>1046</v>
      </c>
      <c r="B1289" s="27" t="s">
        <v>1047</v>
      </c>
      <c r="C1289" s="26" t="s">
        <v>37</v>
      </c>
      <c r="D1289" s="26" t="s">
        <v>590</v>
      </c>
      <c r="E1289" s="28">
        <v>6.1822748399999998</v>
      </c>
      <c r="F1289" s="29">
        <v>9.64</v>
      </c>
      <c r="G1289" s="33">
        <f t="shared" si="8"/>
        <v>59.59</v>
      </c>
    </row>
    <row r="1290" spans="1:7" ht="16.5">
      <c r="A1290" s="26" t="s">
        <v>1050</v>
      </c>
      <c r="B1290" s="27" t="s">
        <v>1051</v>
      </c>
      <c r="C1290" s="26" t="s">
        <v>37</v>
      </c>
      <c r="D1290" s="26" t="s">
        <v>602</v>
      </c>
      <c r="E1290" s="28">
        <v>0.19012749000000001</v>
      </c>
      <c r="F1290" s="29">
        <v>1116.56</v>
      </c>
      <c r="G1290" s="33">
        <f t="shared" si="8"/>
        <v>212.28</v>
      </c>
    </row>
    <row r="1291" spans="1:7">
      <c r="A1291" s="26" t="s">
        <v>1052</v>
      </c>
      <c r="B1291" s="27" t="s">
        <v>1053</v>
      </c>
      <c r="C1291" s="26" t="s">
        <v>37</v>
      </c>
      <c r="D1291" s="26" t="s">
        <v>602</v>
      </c>
      <c r="E1291" s="28">
        <v>0.18720502</v>
      </c>
      <c r="F1291" s="29">
        <v>1155.53</v>
      </c>
      <c r="G1291" s="33">
        <f t="shared" si="8"/>
        <v>216.32</v>
      </c>
    </row>
    <row r="1292" spans="1:7" ht="16.5">
      <c r="A1292" s="26" t="s">
        <v>1054</v>
      </c>
      <c r="B1292" s="27" t="s">
        <v>1055</v>
      </c>
      <c r="C1292" s="26" t="s">
        <v>37</v>
      </c>
      <c r="D1292" s="26" t="s">
        <v>602</v>
      </c>
      <c r="E1292" s="28">
        <v>0.72477236</v>
      </c>
      <c r="F1292" s="29">
        <v>2495.16</v>
      </c>
      <c r="G1292" s="33">
        <f t="shared" si="8"/>
        <v>1808.42</v>
      </c>
    </row>
    <row r="1293" spans="1:7" ht="16.5">
      <c r="A1293" s="26" t="s">
        <v>1064</v>
      </c>
      <c r="B1293" s="27" t="s">
        <v>1065</v>
      </c>
      <c r="C1293" s="26" t="s">
        <v>37</v>
      </c>
      <c r="D1293" s="26" t="s">
        <v>602</v>
      </c>
      <c r="E1293" s="28">
        <v>0.96775480000000003</v>
      </c>
      <c r="F1293" s="29">
        <v>155.54</v>
      </c>
      <c r="G1293" s="33">
        <f t="shared" si="8"/>
        <v>150.52000000000001</v>
      </c>
    </row>
    <row r="1294" spans="1:7" ht="15" customHeight="1">
      <c r="A1294" s="30"/>
      <c r="B1294" s="30"/>
      <c r="C1294" s="30"/>
      <c r="D1294" s="30"/>
      <c r="E1294" s="85" t="s">
        <v>603</v>
      </c>
      <c r="F1294" s="85"/>
      <c r="G1294" s="34">
        <f>SUM(G1287:G1293)</f>
        <v>2949.27</v>
      </c>
    </row>
    <row r="1295" spans="1:7" ht="15" customHeight="1">
      <c r="A1295" s="30"/>
      <c r="B1295" s="30"/>
      <c r="C1295" s="30"/>
      <c r="D1295" s="30"/>
      <c r="E1295" s="86" t="s">
        <v>522</v>
      </c>
      <c r="F1295" s="86"/>
      <c r="G1295" s="35">
        <f>SUM(G1276,G1281,G1285,G1294)</f>
        <v>7830.42</v>
      </c>
    </row>
    <row r="1296" spans="1:7" ht="9.9499999999999993" customHeight="1">
      <c r="A1296" s="30"/>
      <c r="B1296" s="30"/>
      <c r="C1296" s="30"/>
      <c r="D1296" s="30"/>
      <c r="E1296" s="87"/>
      <c r="F1296" s="87"/>
      <c r="G1296" s="87"/>
    </row>
    <row r="1297" spans="1:7" ht="20.100000000000001" customHeight="1">
      <c r="A1297" s="88" t="s">
        <v>1066</v>
      </c>
      <c r="B1297" s="88"/>
      <c r="C1297" s="88"/>
      <c r="D1297" s="88"/>
      <c r="E1297" s="88"/>
      <c r="F1297" s="88"/>
      <c r="G1297" s="88"/>
    </row>
    <row r="1298" spans="1:7" ht="15" customHeight="1">
      <c r="A1298" s="84" t="s">
        <v>507</v>
      </c>
      <c r="B1298" s="84"/>
      <c r="C1298" s="25" t="s">
        <v>3</v>
      </c>
      <c r="D1298" s="25" t="s">
        <v>4</v>
      </c>
      <c r="E1298" s="25" t="s">
        <v>508</v>
      </c>
      <c r="F1298" s="25" t="s">
        <v>509</v>
      </c>
      <c r="G1298" s="32" t="s">
        <v>510</v>
      </c>
    </row>
    <row r="1299" spans="1:7">
      <c r="A1299" s="26" t="s">
        <v>1067</v>
      </c>
      <c r="B1299" s="27" t="s">
        <v>1068</v>
      </c>
      <c r="C1299" s="26" t="s">
        <v>15</v>
      </c>
      <c r="D1299" s="26" t="s">
        <v>243</v>
      </c>
      <c r="E1299" s="28">
        <v>12</v>
      </c>
      <c r="F1299" s="29">
        <v>10.42</v>
      </c>
      <c r="G1299" s="33">
        <f>TRUNC(TRUNC(E1299,8)*F1299,2)</f>
        <v>125.04</v>
      </c>
    </row>
    <row r="1300" spans="1:7">
      <c r="A1300" s="26" t="s">
        <v>1069</v>
      </c>
      <c r="B1300" s="27" t="s">
        <v>1070</v>
      </c>
      <c r="C1300" s="26" t="s">
        <v>15</v>
      </c>
      <c r="D1300" s="26" t="s">
        <v>243</v>
      </c>
      <c r="E1300" s="28">
        <v>12</v>
      </c>
      <c r="F1300" s="29">
        <v>18.96</v>
      </c>
      <c r="G1300" s="33">
        <f>TRUNC(TRUNC(E1300,8)*F1300,2)</f>
        <v>227.52</v>
      </c>
    </row>
    <row r="1301" spans="1:7">
      <c r="A1301" s="26" t="s">
        <v>1071</v>
      </c>
      <c r="B1301" s="27" t="s">
        <v>1072</v>
      </c>
      <c r="C1301" s="26" t="s">
        <v>15</v>
      </c>
      <c r="D1301" s="26" t="s">
        <v>243</v>
      </c>
      <c r="E1301" s="28">
        <v>12</v>
      </c>
      <c r="F1301" s="29">
        <v>28.83</v>
      </c>
      <c r="G1301" s="33">
        <f>TRUNC(TRUNC(E1301,8)*F1301,2)</f>
        <v>345.96</v>
      </c>
    </row>
    <row r="1302" spans="1:7">
      <c r="A1302" s="26" t="s">
        <v>1073</v>
      </c>
      <c r="B1302" s="27" t="s">
        <v>1074</v>
      </c>
      <c r="C1302" s="26" t="s">
        <v>15</v>
      </c>
      <c r="D1302" s="26" t="s">
        <v>243</v>
      </c>
      <c r="E1302" s="28">
        <v>12</v>
      </c>
      <c r="F1302" s="29">
        <v>2.06</v>
      </c>
      <c r="G1302" s="33">
        <f>TRUNC(TRUNC(E1302,8)*F1302,2)</f>
        <v>24.72</v>
      </c>
    </row>
    <row r="1303" spans="1:7">
      <c r="A1303" s="26" t="s">
        <v>1075</v>
      </c>
      <c r="B1303" s="27" t="s">
        <v>1076</v>
      </c>
      <c r="C1303" s="26" t="s">
        <v>15</v>
      </c>
      <c r="D1303" s="26" t="s">
        <v>243</v>
      </c>
      <c r="E1303" s="28">
        <v>12</v>
      </c>
      <c r="F1303" s="29">
        <v>3.5</v>
      </c>
      <c r="G1303" s="33">
        <f>TRUNC(TRUNC(E1303,8)*F1303,2)</f>
        <v>42</v>
      </c>
    </row>
    <row r="1304" spans="1:7" ht="15" customHeight="1">
      <c r="A1304" s="30"/>
      <c r="B1304" s="30"/>
      <c r="C1304" s="30"/>
      <c r="D1304" s="30"/>
      <c r="E1304" s="85" t="s">
        <v>521</v>
      </c>
      <c r="F1304" s="85"/>
      <c r="G1304" s="34">
        <f>SUM(G1299:G1303)</f>
        <v>765.24</v>
      </c>
    </row>
    <row r="1305" spans="1:7" ht="15" customHeight="1">
      <c r="A1305" s="84" t="s">
        <v>524</v>
      </c>
      <c r="B1305" s="84"/>
      <c r="C1305" s="25" t="s">
        <v>3</v>
      </c>
      <c r="D1305" s="25" t="s">
        <v>4</v>
      </c>
      <c r="E1305" s="25" t="s">
        <v>508</v>
      </c>
      <c r="F1305" s="25" t="s">
        <v>509</v>
      </c>
      <c r="G1305" s="32" t="s">
        <v>510</v>
      </c>
    </row>
    <row r="1306" spans="1:7">
      <c r="A1306" s="26" t="s">
        <v>718</v>
      </c>
      <c r="B1306" s="27" t="s">
        <v>719</v>
      </c>
      <c r="C1306" s="26" t="s">
        <v>15</v>
      </c>
      <c r="D1306" s="26" t="s">
        <v>542</v>
      </c>
      <c r="E1306" s="28">
        <v>4.5484810800000002</v>
      </c>
      <c r="F1306" s="29">
        <v>25.26</v>
      </c>
      <c r="G1306" s="33">
        <f>TRUNC(TRUNC(E1306,8)*F1306,2)</f>
        <v>114.89</v>
      </c>
    </row>
    <row r="1307" spans="1:7">
      <c r="A1307" s="26" t="s">
        <v>720</v>
      </c>
      <c r="B1307" s="27" t="s">
        <v>721</v>
      </c>
      <c r="C1307" s="26" t="s">
        <v>15</v>
      </c>
      <c r="D1307" s="26" t="s">
        <v>542</v>
      </c>
      <c r="E1307" s="28">
        <v>3.79040957</v>
      </c>
      <c r="F1307" s="29">
        <v>31.13</v>
      </c>
      <c r="G1307" s="33">
        <f>TRUNC(TRUNC(E1307,8)*F1307,2)</f>
        <v>117.99</v>
      </c>
    </row>
    <row r="1308" spans="1:7">
      <c r="A1308" s="26" t="s">
        <v>1077</v>
      </c>
      <c r="B1308" s="27" t="s">
        <v>1078</v>
      </c>
      <c r="C1308" s="26" t="s">
        <v>15</v>
      </c>
      <c r="D1308" s="26" t="s">
        <v>542</v>
      </c>
      <c r="E1308" s="28">
        <v>3.7907308</v>
      </c>
      <c r="F1308" s="29">
        <v>27.59</v>
      </c>
      <c r="G1308" s="33">
        <f>TRUNC(TRUNC(E1308,8)*F1308,2)</f>
        <v>104.58</v>
      </c>
    </row>
    <row r="1309" spans="1:7" ht="18" customHeight="1">
      <c r="A1309" s="30"/>
      <c r="B1309" s="30"/>
      <c r="C1309" s="30"/>
      <c r="D1309" s="30"/>
      <c r="E1309" s="85" t="s">
        <v>531</v>
      </c>
      <c r="F1309" s="85"/>
      <c r="G1309" s="34">
        <f>SUM(G1306:G1308)</f>
        <v>337.46</v>
      </c>
    </row>
    <row r="1310" spans="1:7" ht="15" customHeight="1">
      <c r="A1310" s="30"/>
      <c r="B1310" s="30"/>
      <c r="C1310" s="30"/>
      <c r="D1310" s="30"/>
      <c r="E1310" s="86" t="s">
        <v>522</v>
      </c>
      <c r="F1310" s="86"/>
      <c r="G1310" s="35">
        <f>SUM(G1304,G1309)</f>
        <v>1102.7</v>
      </c>
    </row>
    <row r="1311" spans="1:7" ht="9.9499999999999993" customHeight="1">
      <c r="A1311" s="30"/>
      <c r="B1311" s="30"/>
      <c r="C1311" s="30"/>
      <c r="D1311" s="30"/>
      <c r="E1311" s="87"/>
      <c r="F1311" s="87"/>
      <c r="G1311" s="87"/>
    </row>
    <row r="1312" spans="1:7" ht="20.100000000000001" customHeight="1">
      <c r="A1312" s="88" t="s">
        <v>1079</v>
      </c>
      <c r="B1312" s="88"/>
      <c r="C1312" s="88"/>
      <c r="D1312" s="88"/>
      <c r="E1312" s="88"/>
      <c r="F1312" s="88"/>
      <c r="G1312" s="88"/>
    </row>
    <row r="1313" spans="1:7" ht="15" customHeight="1">
      <c r="A1313" s="84" t="s">
        <v>507</v>
      </c>
      <c r="B1313" s="84"/>
      <c r="C1313" s="25" t="s">
        <v>3</v>
      </c>
      <c r="D1313" s="25" t="s">
        <v>4</v>
      </c>
      <c r="E1313" s="25" t="s">
        <v>508</v>
      </c>
      <c r="F1313" s="25" t="s">
        <v>509</v>
      </c>
      <c r="G1313" s="32" t="s">
        <v>510</v>
      </c>
    </row>
    <row r="1314" spans="1:7" ht="15" customHeight="1">
      <c r="A1314" s="26" t="s">
        <v>1080</v>
      </c>
      <c r="B1314" s="27" t="s">
        <v>1081</v>
      </c>
      <c r="C1314" s="26" t="s">
        <v>15</v>
      </c>
      <c r="D1314" s="26" t="s">
        <v>133</v>
      </c>
      <c r="E1314" s="28">
        <v>2</v>
      </c>
      <c r="F1314" s="29">
        <v>1.01</v>
      </c>
      <c r="G1314" s="33">
        <f>TRUNC(TRUNC(E1314,8)*F1314,2)</f>
        <v>2.02</v>
      </c>
    </row>
    <row r="1315" spans="1:7" ht="15" customHeight="1">
      <c r="A1315" s="26" t="s">
        <v>1073</v>
      </c>
      <c r="B1315" s="27" t="s">
        <v>1074</v>
      </c>
      <c r="C1315" s="26" t="s">
        <v>15</v>
      </c>
      <c r="D1315" s="26" t="s">
        <v>243</v>
      </c>
      <c r="E1315" s="28">
        <v>12</v>
      </c>
      <c r="F1315" s="29">
        <v>2.06</v>
      </c>
      <c r="G1315" s="33">
        <f>TRUNC(TRUNC(E1315,8)*F1315,2)</f>
        <v>24.72</v>
      </c>
    </row>
    <row r="1316" spans="1:7" ht="15" customHeight="1">
      <c r="A1316" s="26" t="s">
        <v>1082</v>
      </c>
      <c r="B1316" s="27" t="s">
        <v>1083</v>
      </c>
      <c r="C1316" s="26" t="s">
        <v>15</v>
      </c>
      <c r="D1316" s="26" t="s">
        <v>243</v>
      </c>
      <c r="E1316" s="28">
        <v>12</v>
      </c>
      <c r="F1316" s="29">
        <v>6.72</v>
      </c>
      <c r="G1316" s="33">
        <f>TRUNC(TRUNC(E1316,8)*F1316,2)</f>
        <v>80.64</v>
      </c>
    </row>
    <row r="1317" spans="1:7" ht="15" customHeight="1">
      <c r="A1317" s="30"/>
      <c r="B1317" s="30"/>
      <c r="C1317" s="30"/>
      <c r="D1317" s="30"/>
      <c r="E1317" s="85" t="s">
        <v>521</v>
      </c>
      <c r="F1317" s="85"/>
      <c r="G1317" s="34">
        <f>SUM(G1314:G1316)</f>
        <v>107.38</v>
      </c>
    </row>
    <row r="1318" spans="1:7" ht="15" customHeight="1">
      <c r="A1318" s="84" t="s">
        <v>524</v>
      </c>
      <c r="B1318" s="84"/>
      <c r="C1318" s="25" t="s">
        <v>3</v>
      </c>
      <c r="D1318" s="25" t="s">
        <v>4</v>
      </c>
      <c r="E1318" s="25" t="s">
        <v>508</v>
      </c>
      <c r="F1318" s="25" t="s">
        <v>509</v>
      </c>
      <c r="G1318" s="32" t="s">
        <v>510</v>
      </c>
    </row>
    <row r="1319" spans="1:7" ht="21" customHeight="1">
      <c r="A1319" s="26" t="s">
        <v>718</v>
      </c>
      <c r="B1319" s="27" t="s">
        <v>719</v>
      </c>
      <c r="C1319" s="26" t="s">
        <v>15</v>
      </c>
      <c r="D1319" s="26" t="s">
        <v>542</v>
      </c>
      <c r="E1319" s="28">
        <v>2.27470638</v>
      </c>
      <c r="F1319" s="29">
        <v>25.26</v>
      </c>
      <c r="G1319" s="33">
        <f>TRUNC(TRUNC(E1319,8)*F1319,2)</f>
        <v>57.45</v>
      </c>
    </row>
    <row r="1320" spans="1:7" ht="15" customHeight="1">
      <c r="A1320" s="26" t="s">
        <v>720</v>
      </c>
      <c r="B1320" s="27" t="s">
        <v>721</v>
      </c>
      <c r="C1320" s="26" t="s">
        <v>15</v>
      </c>
      <c r="D1320" s="26" t="s">
        <v>542</v>
      </c>
      <c r="E1320" s="28">
        <v>2.27470638</v>
      </c>
      <c r="F1320" s="29">
        <v>31.13</v>
      </c>
      <c r="G1320" s="33">
        <f>TRUNC(TRUNC(E1320,8)*F1320,2)</f>
        <v>70.81</v>
      </c>
    </row>
    <row r="1321" spans="1:7" ht="18" customHeight="1">
      <c r="A1321" s="30"/>
      <c r="B1321" s="30"/>
      <c r="C1321" s="30"/>
      <c r="D1321" s="30"/>
      <c r="E1321" s="85" t="s">
        <v>531</v>
      </c>
      <c r="F1321" s="85"/>
      <c r="G1321" s="34">
        <f>SUM(G1319:G1320)</f>
        <v>128.26</v>
      </c>
    </row>
    <row r="1322" spans="1:7" ht="15" customHeight="1">
      <c r="A1322" s="30"/>
      <c r="B1322" s="30"/>
      <c r="C1322" s="30"/>
      <c r="D1322" s="30"/>
      <c r="E1322" s="86" t="s">
        <v>522</v>
      </c>
      <c r="F1322" s="86"/>
      <c r="G1322" s="35">
        <f>SUM(G1317,G1321)</f>
        <v>235.64</v>
      </c>
    </row>
    <row r="1323" spans="1:7" ht="9.9499999999999993" customHeight="1">
      <c r="A1323" s="30"/>
      <c r="B1323" s="30"/>
      <c r="C1323" s="30"/>
      <c r="D1323" s="30"/>
      <c r="E1323" s="87"/>
      <c r="F1323" s="87"/>
      <c r="G1323" s="87"/>
    </row>
    <row r="1324" spans="1:7" ht="20.100000000000001" customHeight="1">
      <c r="A1324" s="88" t="s">
        <v>1084</v>
      </c>
      <c r="B1324" s="88"/>
      <c r="C1324" s="88"/>
      <c r="D1324" s="88"/>
      <c r="E1324" s="88"/>
      <c r="F1324" s="88"/>
      <c r="G1324" s="88"/>
    </row>
    <row r="1325" spans="1:7" ht="15" customHeight="1">
      <c r="A1325" s="84" t="s">
        <v>507</v>
      </c>
      <c r="B1325" s="84"/>
      <c r="C1325" s="25" t="s">
        <v>3</v>
      </c>
      <c r="D1325" s="25" t="s">
        <v>4</v>
      </c>
      <c r="E1325" s="25" t="s">
        <v>508</v>
      </c>
      <c r="F1325" s="25" t="s">
        <v>509</v>
      </c>
      <c r="G1325" s="32" t="s">
        <v>510</v>
      </c>
    </row>
    <row r="1326" spans="1:7" ht="15" customHeight="1">
      <c r="A1326" s="26" t="s">
        <v>1085</v>
      </c>
      <c r="B1326" s="27" t="s">
        <v>1086</v>
      </c>
      <c r="C1326" s="26" t="s">
        <v>15</v>
      </c>
      <c r="D1326" s="26" t="s">
        <v>133</v>
      </c>
      <c r="E1326" s="28">
        <v>1</v>
      </c>
      <c r="F1326" s="29">
        <v>226.7</v>
      </c>
      <c r="G1326" s="33">
        <f t="shared" ref="G1326:G1332" si="9">TRUNC(TRUNC(E1326,8)*F1326,2)</f>
        <v>226.7</v>
      </c>
    </row>
    <row r="1327" spans="1:7" ht="15" customHeight="1">
      <c r="A1327" s="26" t="s">
        <v>1087</v>
      </c>
      <c r="B1327" s="27" t="s">
        <v>1088</v>
      </c>
      <c r="C1327" s="26" t="s">
        <v>15</v>
      </c>
      <c r="D1327" s="26" t="s">
        <v>133</v>
      </c>
      <c r="E1327" s="28">
        <v>1</v>
      </c>
      <c r="F1327" s="29">
        <v>752.51</v>
      </c>
      <c r="G1327" s="33">
        <f t="shared" si="9"/>
        <v>752.51</v>
      </c>
    </row>
    <row r="1328" spans="1:7" ht="15" customHeight="1">
      <c r="A1328" s="26" t="s">
        <v>1089</v>
      </c>
      <c r="B1328" s="27" t="s">
        <v>1090</v>
      </c>
      <c r="C1328" s="26" t="s">
        <v>15</v>
      </c>
      <c r="D1328" s="26" t="s">
        <v>133</v>
      </c>
      <c r="E1328" s="28">
        <v>1</v>
      </c>
      <c r="F1328" s="29">
        <v>7.13</v>
      </c>
      <c r="G1328" s="33">
        <f t="shared" si="9"/>
        <v>7.13</v>
      </c>
    </row>
    <row r="1329" spans="1:7" ht="15" customHeight="1">
      <c r="A1329" s="26" t="s">
        <v>567</v>
      </c>
      <c r="B1329" s="27" t="s">
        <v>568</v>
      </c>
      <c r="C1329" s="26" t="s">
        <v>15</v>
      </c>
      <c r="D1329" s="26" t="s">
        <v>256</v>
      </c>
      <c r="E1329" s="28">
        <v>1</v>
      </c>
      <c r="F1329" s="29">
        <v>13.44</v>
      </c>
      <c r="G1329" s="33">
        <f t="shared" si="9"/>
        <v>13.44</v>
      </c>
    </row>
    <row r="1330" spans="1:7" ht="15" customHeight="1">
      <c r="A1330" s="26" t="s">
        <v>1091</v>
      </c>
      <c r="B1330" s="27" t="s">
        <v>1092</v>
      </c>
      <c r="C1330" s="26" t="s">
        <v>15</v>
      </c>
      <c r="D1330" s="26" t="s">
        <v>133</v>
      </c>
      <c r="E1330" s="28">
        <v>2</v>
      </c>
      <c r="F1330" s="29">
        <v>7.13</v>
      </c>
      <c r="G1330" s="33">
        <f t="shared" si="9"/>
        <v>14.26</v>
      </c>
    </row>
    <row r="1331" spans="1:7" ht="21" customHeight="1">
      <c r="A1331" s="26" t="s">
        <v>686</v>
      </c>
      <c r="B1331" s="27" t="s">
        <v>687</v>
      </c>
      <c r="C1331" s="26" t="s">
        <v>15</v>
      </c>
      <c r="D1331" s="26" t="s">
        <v>256</v>
      </c>
      <c r="E1331" s="28">
        <v>0.09</v>
      </c>
      <c r="F1331" s="29">
        <v>4.24</v>
      </c>
      <c r="G1331" s="33">
        <f t="shared" si="9"/>
        <v>0.38</v>
      </c>
    </row>
    <row r="1332" spans="1:7" ht="15" customHeight="1">
      <c r="A1332" s="26" t="s">
        <v>1093</v>
      </c>
      <c r="B1332" s="27" t="s">
        <v>1094</v>
      </c>
      <c r="C1332" s="26" t="s">
        <v>15</v>
      </c>
      <c r="D1332" s="26" t="s">
        <v>133</v>
      </c>
      <c r="E1332" s="28">
        <v>1</v>
      </c>
      <c r="F1332" s="29">
        <v>12.12</v>
      </c>
      <c r="G1332" s="33">
        <f t="shared" si="9"/>
        <v>12.12</v>
      </c>
    </row>
    <row r="1333" spans="1:7" ht="15" customHeight="1">
      <c r="A1333" s="30"/>
      <c r="B1333" s="30"/>
      <c r="C1333" s="30"/>
      <c r="D1333" s="30"/>
      <c r="E1333" s="85" t="s">
        <v>521</v>
      </c>
      <c r="F1333" s="85"/>
      <c r="G1333" s="34">
        <f>SUM(G1326:G1332)</f>
        <v>1026.54</v>
      </c>
    </row>
    <row r="1334" spans="1:7" ht="15" customHeight="1">
      <c r="A1334" s="84" t="s">
        <v>524</v>
      </c>
      <c r="B1334" s="84"/>
      <c r="C1334" s="25" t="s">
        <v>3</v>
      </c>
      <c r="D1334" s="25" t="s">
        <v>4</v>
      </c>
      <c r="E1334" s="25" t="s">
        <v>508</v>
      </c>
      <c r="F1334" s="25" t="s">
        <v>509</v>
      </c>
      <c r="G1334" s="32" t="s">
        <v>510</v>
      </c>
    </row>
    <row r="1335" spans="1:7" ht="21" customHeight="1">
      <c r="A1335" s="26" t="s">
        <v>1095</v>
      </c>
      <c r="B1335" s="27" t="s">
        <v>889</v>
      </c>
      <c r="C1335" s="26" t="s">
        <v>15</v>
      </c>
      <c r="D1335" s="26" t="s">
        <v>542</v>
      </c>
      <c r="E1335" s="28">
        <v>2.5022562399999999</v>
      </c>
      <c r="F1335" s="29">
        <v>24.27</v>
      </c>
      <c r="G1335" s="33">
        <f>TRUNC(TRUNC(E1335,8)*F1335,2)</f>
        <v>60.72</v>
      </c>
    </row>
    <row r="1336" spans="1:7" ht="21" customHeight="1">
      <c r="A1336" s="26" t="s">
        <v>1096</v>
      </c>
      <c r="B1336" s="27" t="s">
        <v>891</v>
      </c>
      <c r="C1336" s="26" t="s">
        <v>15</v>
      </c>
      <c r="D1336" s="26" t="s">
        <v>542</v>
      </c>
      <c r="E1336" s="28">
        <v>2.5024933300000001</v>
      </c>
      <c r="F1336" s="29">
        <v>30.03</v>
      </c>
      <c r="G1336" s="33">
        <f>TRUNC(TRUNC(E1336,8)*F1336,2)</f>
        <v>75.14</v>
      </c>
    </row>
    <row r="1337" spans="1:7" ht="18" customHeight="1">
      <c r="A1337" s="30"/>
      <c r="B1337" s="30"/>
      <c r="C1337" s="30"/>
      <c r="D1337" s="30"/>
      <c r="E1337" s="85" t="s">
        <v>531</v>
      </c>
      <c r="F1337" s="85"/>
      <c r="G1337" s="34">
        <f>SUM(G1335:G1336)</f>
        <v>135.86000000000001</v>
      </c>
    </row>
    <row r="1338" spans="1:7" ht="15" customHeight="1">
      <c r="A1338" s="30"/>
      <c r="B1338" s="30"/>
      <c r="C1338" s="30"/>
      <c r="D1338" s="30"/>
      <c r="E1338" s="86" t="s">
        <v>522</v>
      </c>
      <c r="F1338" s="86"/>
      <c r="G1338" s="35">
        <f>SUM(G1333,G1337)</f>
        <v>1162.4000000000001</v>
      </c>
    </row>
    <row r="1339" spans="1:7" ht="9.9499999999999993" customHeight="1">
      <c r="A1339" s="30"/>
      <c r="B1339" s="30"/>
      <c r="C1339" s="30"/>
      <c r="D1339" s="30"/>
      <c r="E1339" s="87"/>
      <c r="F1339" s="87"/>
      <c r="G1339" s="87"/>
    </row>
    <row r="1340" spans="1:7" ht="20.100000000000001" customHeight="1">
      <c r="A1340" s="88" t="s">
        <v>1097</v>
      </c>
      <c r="B1340" s="88"/>
      <c r="C1340" s="88"/>
      <c r="D1340" s="88"/>
      <c r="E1340" s="88"/>
      <c r="F1340" s="88"/>
      <c r="G1340" s="88"/>
    </row>
    <row r="1341" spans="1:7" ht="15" customHeight="1">
      <c r="A1341" s="84" t="s">
        <v>507</v>
      </c>
      <c r="B1341" s="84"/>
      <c r="C1341" s="25" t="s">
        <v>3</v>
      </c>
      <c r="D1341" s="25" t="s">
        <v>4</v>
      </c>
      <c r="E1341" s="25" t="s">
        <v>508</v>
      </c>
      <c r="F1341" s="25" t="s">
        <v>509</v>
      </c>
      <c r="G1341" s="32" t="s">
        <v>510</v>
      </c>
    </row>
    <row r="1342" spans="1:7" ht="15" customHeight="1">
      <c r="A1342" s="26" t="s">
        <v>1098</v>
      </c>
      <c r="B1342" s="27" t="s">
        <v>1099</v>
      </c>
      <c r="C1342" s="26" t="s">
        <v>15</v>
      </c>
      <c r="D1342" s="26" t="s">
        <v>243</v>
      </c>
      <c r="E1342" s="28">
        <v>1.2</v>
      </c>
      <c r="F1342" s="29">
        <v>0.22</v>
      </c>
      <c r="G1342" s="33">
        <f t="shared" ref="G1342:G1347" si="10">TRUNC(TRUNC(E1342,8)*F1342,2)</f>
        <v>0.26</v>
      </c>
    </row>
    <row r="1343" spans="1:7" ht="15" customHeight="1">
      <c r="A1343" s="26" t="s">
        <v>1100</v>
      </c>
      <c r="B1343" s="27" t="s">
        <v>1101</v>
      </c>
      <c r="C1343" s="26" t="s">
        <v>15</v>
      </c>
      <c r="D1343" s="26" t="s">
        <v>133</v>
      </c>
      <c r="E1343" s="28">
        <v>1</v>
      </c>
      <c r="F1343" s="29">
        <v>413.84</v>
      </c>
      <c r="G1343" s="33">
        <f t="shared" si="10"/>
        <v>413.84</v>
      </c>
    </row>
    <row r="1344" spans="1:7" ht="15" customHeight="1">
      <c r="A1344" s="26" t="s">
        <v>1091</v>
      </c>
      <c r="B1344" s="27" t="s">
        <v>1092</v>
      </c>
      <c r="C1344" s="26" t="s">
        <v>15</v>
      </c>
      <c r="D1344" s="26" t="s">
        <v>133</v>
      </c>
      <c r="E1344" s="28">
        <v>2</v>
      </c>
      <c r="F1344" s="29">
        <v>7.13</v>
      </c>
      <c r="G1344" s="33">
        <f t="shared" si="10"/>
        <v>14.26</v>
      </c>
    </row>
    <row r="1345" spans="1:7" ht="15" customHeight="1">
      <c r="A1345" s="26" t="s">
        <v>1102</v>
      </c>
      <c r="B1345" s="27" t="s">
        <v>1103</v>
      </c>
      <c r="C1345" s="26" t="s">
        <v>15</v>
      </c>
      <c r="D1345" s="26" t="s">
        <v>133</v>
      </c>
      <c r="E1345" s="28">
        <v>1</v>
      </c>
      <c r="F1345" s="29">
        <v>359.35</v>
      </c>
      <c r="G1345" s="33">
        <f t="shared" si="10"/>
        <v>359.35</v>
      </c>
    </row>
    <row r="1346" spans="1:7" ht="15" customHeight="1">
      <c r="A1346" s="26" t="s">
        <v>1104</v>
      </c>
      <c r="B1346" s="27" t="s">
        <v>1105</v>
      </c>
      <c r="C1346" s="26" t="s">
        <v>15</v>
      </c>
      <c r="D1346" s="26" t="s">
        <v>133</v>
      </c>
      <c r="E1346" s="28">
        <v>1</v>
      </c>
      <c r="F1346" s="29">
        <v>75.77</v>
      </c>
      <c r="G1346" s="33">
        <f t="shared" si="10"/>
        <v>75.77</v>
      </c>
    </row>
    <row r="1347" spans="1:7" ht="15" customHeight="1">
      <c r="A1347" s="26" t="s">
        <v>1106</v>
      </c>
      <c r="B1347" s="27" t="s">
        <v>1107</v>
      </c>
      <c r="C1347" s="26" t="s">
        <v>15</v>
      </c>
      <c r="D1347" s="26" t="s">
        <v>133</v>
      </c>
      <c r="E1347" s="28">
        <v>1</v>
      </c>
      <c r="F1347" s="29">
        <v>57.32</v>
      </c>
      <c r="G1347" s="33">
        <f t="shared" si="10"/>
        <v>57.32</v>
      </c>
    </row>
    <row r="1348" spans="1:7" ht="15" customHeight="1">
      <c r="A1348" s="30"/>
      <c r="B1348" s="30"/>
      <c r="C1348" s="30"/>
      <c r="D1348" s="30"/>
      <c r="E1348" s="85" t="s">
        <v>521</v>
      </c>
      <c r="F1348" s="85"/>
      <c r="G1348" s="34">
        <f>SUM(G1342:G1347)</f>
        <v>920.80000000000007</v>
      </c>
    </row>
    <row r="1349" spans="1:7" ht="15" customHeight="1">
      <c r="A1349" s="84" t="s">
        <v>524</v>
      </c>
      <c r="B1349" s="84"/>
      <c r="C1349" s="25" t="s">
        <v>3</v>
      </c>
      <c r="D1349" s="25" t="s">
        <v>4</v>
      </c>
      <c r="E1349" s="25" t="s">
        <v>508</v>
      </c>
      <c r="F1349" s="25" t="s">
        <v>509</v>
      </c>
      <c r="G1349" s="32" t="s">
        <v>510</v>
      </c>
    </row>
    <row r="1350" spans="1:7" ht="21" customHeight="1">
      <c r="A1350" s="26" t="s">
        <v>1095</v>
      </c>
      <c r="B1350" s="27" t="s">
        <v>889</v>
      </c>
      <c r="C1350" s="26" t="s">
        <v>15</v>
      </c>
      <c r="D1350" s="26" t="s">
        <v>542</v>
      </c>
      <c r="E1350" s="28">
        <v>2.5018079100000001</v>
      </c>
      <c r="F1350" s="29">
        <v>24.27</v>
      </c>
      <c r="G1350" s="33">
        <f>TRUNC(TRUNC(E1350,8)*F1350,2)</f>
        <v>60.71</v>
      </c>
    </row>
    <row r="1351" spans="1:7" ht="21" customHeight="1">
      <c r="A1351" s="26" t="s">
        <v>1096</v>
      </c>
      <c r="B1351" s="27" t="s">
        <v>891</v>
      </c>
      <c r="C1351" s="26" t="s">
        <v>15</v>
      </c>
      <c r="D1351" s="26" t="s">
        <v>542</v>
      </c>
      <c r="E1351" s="28">
        <v>2.5021240300000001</v>
      </c>
      <c r="F1351" s="29">
        <v>30.03</v>
      </c>
      <c r="G1351" s="33">
        <f>TRUNC(TRUNC(E1351,8)*F1351,2)</f>
        <v>75.13</v>
      </c>
    </row>
    <row r="1352" spans="1:7" ht="18" customHeight="1">
      <c r="A1352" s="30"/>
      <c r="B1352" s="30"/>
      <c r="C1352" s="30"/>
      <c r="D1352" s="30"/>
      <c r="E1352" s="85" t="s">
        <v>531</v>
      </c>
      <c r="F1352" s="85"/>
      <c r="G1352" s="34">
        <f>SUM(G1350:G1351)</f>
        <v>135.84</v>
      </c>
    </row>
    <row r="1353" spans="1:7" ht="15" customHeight="1">
      <c r="A1353" s="30"/>
      <c r="B1353" s="30"/>
      <c r="C1353" s="30"/>
      <c r="D1353" s="30"/>
      <c r="E1353" s="86" t="s">
        <v>522</v>
      </c>
      <c r="F1353" s="86"/>
      <c r="G1353" s="35">
        <f>SUM(G1348,G1352)</f>
        <v>1056.6400000000001</v>
      </c>
    </row>
    <row r="1354" spans="1:7" ht="9.9499999999999993" customHeight="1">
      <c r="A1354" s="30"/>
      <c r="B1354" s="30"/>
      <c r="C1354" s="30"/>
      <c r="D1354" s="30"/>
      <c r="E1354" s="87"/>
      <c r="F1354" s="87"/>
      <c r="G1354" s="87"/>
    </row>
    <row r="1355" spans="1:7" ht="20.100000000000001" customHeight="1">
      <c r="A1355" s="88" t="s">
        <v>1108</v>
      </c>
      <c r="B1355" s="88"/>
      <c r="C1355" s="88"/>
      <c r="D1355" s="88"/>
      <c r="E1355" s="88"/>
      <c r="F1355" s="88"/>
      <c r="G1355" s="88"/>
    </row>
    <row r="1356" spans="1:7" ht="15" customHeight="1">
      <c r="A1356" s="84" t="s">
        <v>599</v>
      </c>
      <c r="B1356" s="84"/>
      <c r="C1356" s="25" t="s">
        <v>3</v>
      </c>
      <c r="D1356" s="25" t="s">
        <v>4</v>
      </c>
      <c r="E1356" s="25" t="s">
        <v>508</v>
      </c>
      <c r="F1356" s="25" t="s">
        <v>509</v>
      </c>
      <c r="G1356" s="32" t="s">
        <v>510</v>
      </c>
    </row>
    <row r="1357" spans="1:7" ht="16.5">
      <c r="A1357" s="26" t="s">
        <v>1109</v>
      </c>
      <c r="B1357" s="27" t="s">
        <v>1110</v>
      </c>
      <c r="C1357" s="26" t="s">
        <v>37</v>
      </c>
      <c r="D1357" s="26" t="s">
        <v>20</v>
      </c>
      <c r="E1357" s="28">
        <v>0.96519513000000001</v>
      </c>
      <c r="F1357" s="29">
        <v>141.51</v>
      </c>
      <c r="G1357" s="33">
        <f>TRUNC(TRUNC(E1357,8)*F1357,2)</f>
        <v>136.58000000000001</v>
      </c>
    </row>
    <row r="1358" spans="1:7" ht="16.5">
      <c r="A1358" s="26" t="s">
        <v>1111</v>
      </c>
      <c r="B1358" s="27" t="s">
        <v>1112</v>
      </c>
      <c r="C1358" s="26" t="s">
        <v>37</v>
      </c>
      <c r="D1358" s="26" t="s">
        <v>20</v>
      </c>
      <c r="E1358" s="28">
        <v>0.96519513000000001</v>
      </c>
      <c r="F1358" s="29">
        <v>136.69999999999999</v>
      </c>
      <c r="G1358" s="33">
        <f>TRUNC(TRUNC(E1358,8)*F1358,2)</f>
        <v>131.94</v>
      </c>
    </row>
    <row r="1359" spans="1:7" ht="16.5">
      <c r="A1359" s="26" t="s">
        <v>1113</v>
      </c>
      <c r="B1359" s="27" t="s">
        <v>1114</v>
      </c>
      <c r="C1359" s="26" t="s">
        <v>37</v>
      </c>
      <c r="D1359" s="26" t="s">
        <v>20</v>
      </c>
      <c r="E1359" s="28">
        <v>0.96519513000000001</v>
      </c>
      <c r="F1359" s="29">
        <v>46.17</v>
      </c>
      <c r="G1359" s="33">
        <f>TRUNC(TRUNC(E1359,8)*F1359,2)</f>
        <v>44.56</v>
      </c>
    </row>
    <row r="1360" spans="1:7" ht="15" customHeight="1">
      <c r="A1360" s="30"/>
      <c r="B1360" s="30"/>
      <c r="C1360" s="30"/>
      <c r="D1360" s="30"/>
      <c r="E1360" s="85" t="s">
        <v>603</v>
      </c>
      <c r="F1360" s="85"/>
      <c r="G1360" s="34">
        <f>SUM(G1357:G1359)</f>
        <v>313.08</v>
      </c>
    </row>
    <row r="1361" spans="1:7" ht="15" customHeight="1">
      <c r="A1361" s="30"/>
      <c r="B1361" s="30"/>
      <c r="C1361" s="30"/>
      <c r="D1361" s="30"/>
      <c r="E1361" s="86" t="s">
        <v>522</v>
      </c>
      <c r="F1361" s="86"/>
      <c r="G1361" s="35">
        <f>SUM(G1360)</f>
        <v>313.08</v>
      </c>
    </row>
    <row r="1362" spans="1:7" ht="9.9499999999999993" customHeight="1">
      <c r="A1362" s="30"/>
      <c r="B1362" s="30"/>
      <c r="C1362" s="30"/>
      <c r="D1362" s="30"/>
      <c r="E1362" s="87"/>
      <c r="F1362" s="87"/>
      <c r="G1362" s="87"/>
    </row>
    <row r="1363" spans="1:7" ht="20.100000000000001" customHeight="1">
      <c r="A1363" s="88" t="s">
        <v>1115</v>
      </c>
      <c r="B1363" s="88"/>
      <c r="C1363" s="88"/>
      <c r="D1363" s="88"/>
      <c r="E1363" s="88"/>
      <c r="F1363" s="88"/>
      <c r="G1363" s="88"/>
    </row>
    <row r="1364" spans="1:7" ht="15" customHeight="1">
      <c r="A1364" s="84" t="s">
        <v>507</v>
      </c>
      <c r="B1364" s="84"/>
      <c r="C1364" s="25" t="s">
        <v>3</v>
      </c>
      <c r="D1364" s="25" t="s">
        <v>4</v>
      </c>
      <c r="E1364" s="25" t="s">
        <v>508</v>
      </c>
      <c r="F1364" s="25" t="s">
        <v>509</v>
      </c>
      <c r="G1364" s="32" t="s">
        <v>510</v>
      </c>
    </row>
    <row r="1365" spans="1:7">
      <c r="A1365" s="26" t="s">
        <v>1098</v>
      </c>
      <c r="B1365" s="27" t="s">
        <v>1099</v>
      </c>
      <c r="C1365" s="26" t="s">
        <v>15</v>
      </c>
      <c r="D1365" s="26" t="s">
        <v>243</v>
      </c>
      <c r="E1365" s="28">
        <v>0.42</v>
      </c>
      <c r="F1365" s="29">
        <v>0.22</v>
      </c>
      <c r="G1365" s="33">
        <f>TRUNC(TRUNC(E1365,8)*F1365,2)</f>
        <v>0.09</v>
      </c>
    </row>
    <row r="1366" spans="1:7">
      <c r="A1366" s="26" t="s">
        <v>1116</v>
      </c>
      <c r="B1366" s="27" t="s">
        <v>1117</v>
      </c>
      <c r="C1366" s="26" t="s">
        <v>15</v>
      </c>
      <c r="D1366" s="26" t="s">
        <v>133</v>
      </c>
      <c r="E1366" s="28">
        <v>1</v>
      </c>
      <c r="F1366" s="29">
        <v>71.260000000000005</v>
      </c>
      <c r="G1366" s="33">
        <f>TRUNC(TRUNC(E1366,8)*F1366,2)</f>
        <v>71.260000000000005</v>
      </c>
    </row>
    <row r="1367" spans="1:7" ht="15" customHeight="1">
      <c r="A1367" s="30"/>
      <c r="B1367" s="30"/>
      <c r="C1367" s="30"/>
      <c r="D1367" s="30"/>
      <c r="E1367" s="85" t="s">
        <v>521</v>
      </c>
      <c r="F1367" s="85"/>
      <c r="G1367" s="34">
        <f>SUM(G1365:G1366)</f>
        <v>71.350000000000009</v>
      </c>
    </row>
    <row r="1368" spans="1:7" ht="15" customHeight="1">
      <c r="A1368" s="84" t="s">
        <v>524</v>
      </c>
      <c r="B1368" s="84"/>
      <c r="C1368" s="25" t="s">
        <v>3</v>
      </c>
      <c r="D1368" s="25" t="s">
        <v>4</v>
      </c>
      <c r="E1368" s="25" t="s">
        <v>508</v>
      </c>
      <c r="F1368" s="25" t="s">
        <v>509</v>
      </c>
      <c r="G1368" s="32" t="s">
        <v>510</v>
      </c>
    </row>
    <row r="1369" spans="1:7" ht="16.5">
      <c r="A1369" s="26" t="s">
        <v>1095</v>
      </c>
      <c r="B1369" s="27" t="s">
        <v>889</v>
      </c>
      <c r="C1369" s="26" t="s">
        <v>15</v>
      </c>
      <c r="D1369" s="26" t="s">
        <v>542</v>
      </c>
      <c r="E1369" s="28">
        <v>2.251732E-2</v>
      </c>
      <c r="F1369" s="29">
        <v>24.27</v>
      </c>
      <c r="G1369" s="33">
        <f>TRUNC(TRUNC(E1369,8)*F1369,2)</f>
        <v>0.54</v>
      </c>
    </row>
    <row r="1370" spans="1:7">
      <c r="A1370" s="26" t="s">
        <v>1096</v>
      </c>
      <c r="B1370" s="27" t="s">
        <v>891</v>
      </c>
      <c r="C1370" s="26" t="s">
        <v>15</v>
      </c>
      <c r="D1370" s="26" t="s">
        <v>542</v>
      </c>
      <c r="E1370" s="28">
        <v>7.6222490000000004E-2</v>
      </c>
      <c r="F1370" s="29">
        <v>30.03</v>
      </c>
      <c r="G1370" s="33">
        <f>TRUNC(TRUNC(E1370,8)*F1370,2)</f>
        <v>2.2799999999999998</v>
      </c>
    </row>
    <row r="1371" spans="1:7" ht="18" customHeight="1">
      <c r="A1371" s="30"/>
      <c r="B1371" s="30"/>
      <c r="C1371" s="30"/>
      <c r="D1371" s="30"/>
      <c r="E1371" s="85" t="s">
        <v>531</v>
      </c>
      <c r="F1371" s="85"/>
      <c r="G1371" s="34">
        <f>SUM(G1369:G1370)</f>
        <v>2.82</v>
      </c>
    </row>
    <row r="1372" spans="1:7" ht="15" customHeight="1">
      <c r="A1372" s="30"/>
      <c r="B1372" s="30"/>
      <c r="C1372" s="30"/>
      <c r="D1372" s="30"/>
      <c r="E1372" s="86" t="s">
        <v>522</v>
      </c>
      <c r="F1372" s="86"/>
      <c r="G1372" s="35">
        <f>SUM(G1367,G1371)</f>
        <v>74.17</v>
      </c>
    </row>
    <row r="1373" spans="1:7" ht="9.9499999999999993" customHeight="1">
      <c r="A1373" s="30"/>
      <c r="B1373" s="30"/>
      <c r="C1373" s="30"/>
      <c r="D1373" s="30"/>
      <c r="E1373" s="87"/>
      <c r="F1373" s="87"/>
      <c r="G1373" s="87"/>
    </row>
    <row r="1374" spans="1:7" ht="20.100000000000001" customHeight="1">
      <c r="A1374" s="88" t="s">
        <v>1118</v>
      </c>
      <c r="B1374" s="88"/>
      <c r="C1374" s="88"/>
      <c r="D1374" s="88"/>
      <c r="E1374" s="88"/>
      <c r="F1374" s="88"/>
      <c r="G1374" s="88"/>
    </row>
    <row r="1375" spans="1:7" ht="15" customHeight="1">
      <c r="A1375" s="84" t="s">
        <v>507</v>
      </c>
      <c r="B1375" s="84"/>
      <c r="C1375" s="25" t="s">
        <v>3</v>
      </c>
      <c r="D1375" s="25" t="s">
        <v>4</v>
      </c>
      <c r="E1375" s="25" t="s">
        <v>508</v>
      </c>
      <c r="F1375" s="25" t="s">
        <v>509</v>
      </c>
      <c r="G1375" s="32" t="s">
        <v>510</v>
      </c>
    </row>
    <row r="1376" spans="1:7">
      <c r="A1376" s="26" t="s">
        <v>1119</v>
      </c>
      <c r="B1376" s="27" t="s">
        <v>1120</v>
      </c>
      <c r="C1376" s="26" t="s">
        <v>37</v>
      </c>
      <c r="D1376" s="26" t="s">
        <v>20</v>
      </c>
      <c r="E1376" s="28">
        <v>1</v>
      </c>
      <c r="F1376" s="29">
        <v>45.89</v>
      </c>
      <c r="G1376" s="33">
        <f>TRUNC(TRUNC(E1376,8)*F1376,2)</f>
        <v>45.89</v>
      </c>
    </row>
    <row r="1377" spans="1:7" ht="15" customHeight="1">
      <c r="A1377" s="30"/>
      <c r="B1377" s="30"/>
      <c r="C1377" s="30"/>
      <c r="D1377" s="30"/>
      <c r="E1377" s="85" t="s">
        <v>521</v>
      </c>
      <c r="F1377" s="85"/>
      <c r="G1377" s="34">
        <f>SUM(G1376:G1376)</f>
        <v>45.89</v>
      </c>
    </row>
    <row r="1378" spans="1:7" ht="15" customHeight="1">
      <c r="A1378" s="84" t="s">
        <v>524</v>
      </c>
      <c r="B1378" s="84"/>
      <c r="C1378" s="25" t="s">
        <v>3</v>
      </c>
      <c r="D1378" s="25" t="s">
        <v>4</v>
      </c>
      <c r="E1378" s="25" t="s">
        <v>508</v>
      </c>
      <c r="F1378" s="25" t="s">
        <v>509</v>
      </c>
      <c r="G1378" s="32" t="s">
        <v>510</v>
      </c>
    </row>
    <row r="1379" spans="1:7">
      <c r="A1379" s="26" t="s">
        <v>890</v>
      </c>
      <c r="B1379" s="27" t="s">
        <v>891</v>
      </c>
      <c r="C1379" s="26" t="s">
        <v>37</v>
      </c>
      <c r="D1379" s="26" t="s">
        <v>527</v>
      </c>
      <c r="E1379" s="28">
        <v>0.24024455</v>
      </c>
      <c r="F1379" s="29">
        <v>27.8</v>
      </c>
      <c r="G1379" s="33">
        <f>TRUNC(TRUNC(E1379,8)*F1379,2)</f>
        <v>6.67</v>
      </c>
    </row>
    <row r="1380" spans="1:7">
      <c r="A1380" s="26" t="s">
        <v>656</v>
      </c>
      <c r="B1380" s="27" t="s">
        <v>544</v>
      </c>
      <c r="C1380" s="26" t="s">
        <v>37</v>
      </c>
      <c r="D1380" s="26" t="s">
        <v>527</v>
      </c>
      <c r="E1380" s="28">
        <v>7.5162889999999996E-2</v>
      </c>
      <c r="F1380" s="29">
        <v>23.48</v>
      </c>
      <c r="G1380" s="33">
        <f>TRUNC(TRUNC(E1380,8)*F1380,2)</f>
        <v>1.76</v>
      </c>
    </row>
    <row r="1381" spans="1:7" ht="18" customHeight="1">
      <c r="A1381" s="30"/>
      <c r="B1381" s="30"/>
      <c r="C1381" s="30"/>
      <c r="D1381" s="30"/>
      <c r="E1381" s="85" t="s">
        <v>531</v>
      </c>
      <c r="F1381" s="85"/>
      <c r="G1381" s="34">
        <f>SUM(G1379:G1380)</f>
        <v>8.43</v>
      </c>
    </row>
    <row r="1382" spans="1:7" ht="15" customHeight="1">
      <c r="A1382" s="30"/>
      <c r="B1382" s="30"/>
      <c r="C1382" s="30"/>
      <c r="D1382" s="30"/>
      <c r="E1382" s="86" t="s">
        <v>522</v>
      </c>
      <c r="F1382" s="86"/>
      <c r="G1382" s="35">
        <f>SUM(G1377,G1381)</f>
        <v>54.32</v>
      </c>
    </row>
    <row r="1383" spans="1:7" ht="9.9499999999999993" customHeight="1">
      <c r="A1383" s="30"/>
      <c r="B1383" s="30"/>
      <c r="C1383" s="30"/>
      <c r="D1383" s="30"/>
      <c r="E1383" s="87"/>
      <c r="F1383" s="87"/>
      <c r="G1383" s="87"/>
    </row>
    <row r="1384" spans="1:7" ht="20.100000000000001" customHeight="1">
      <c r="A1384" s="88" t="s">
        <v>1121</v>
      </c>
      <c r="B1384" s="88"/>
      <c r="C1384" s="88"/>
      <c r="D1384" s="88"/>
      <c r="E1384" s="88"/>
      <c r="F1384" s="88"/>
      <c r="G1384" s="88"/>
    </row>
    <row r="1385" spans="1:7" ht="15" customHeight="1">
      <c r="A1385" s="84" t="s">
        <v>507</v>
      </c>
      <c r="B1385" s="84"/>
      <c r="C1385" s="25" t="s">
        <v>3</v>
      </c>
      <c r="D1385" s="25" t="s">
        <v>4</v>
      </c>
      <c r="E1385" s="25" t="s">
        <v>508</v>
      </c>
      <c r="F1385" s="25" t="s">
        <v>509</v>
      </c>
      <c r="G1385" s="32" t="s">
        <v>510</v>
      </c>
    </row>
    <row r="1386" spans="1:7" ht="16.5">
      <c r="A1386" s="26" t="s">
        <v>1122</v>
      </c>
      <c r="B1386" s="27" t="s">
        <v>1123</v>
      </c>
      <c r="C1386" s="26" t="s">
        <v>37</v>
      </c>
      <c r="D1386" s="26" t="s">
        <v>20</v>
      </c>
      <c r="E1386" s="28">
        <v>1</v>
      </c>
      <c r="F1386" s="29">
        <v>43.21</v>
      </c>
      <c r="G1386" s="33">
        <f>TRUNC(TRUNC(E1386,8)*F1386,2)</f>
        <v>43.21</v>
      </c>
    </row>
    <row r="1387" spans="1:7" ht="15" customHeight="1">
      <c r="A1387" s="30"/>
      <c r="B1387" s="30"/>
      <c r="C1387" s="30"/>
      <c r="D1387" s="30"/>
      <c r="E1387" s="85" t="s">
        <v>521</v>
      </c>
      <c r="F1387" s="85"/>
      <c r="G1387" s="34">
        <f>SUM(G1386:G1386)</f>
        <v>43.21</v>
      </c>
    </row>
    <row r="1388" spans="1:7" ht="15" customHeight="1">
      <c r="A1388" s="84" t="s">
        <v>524</v>
      </c>
      <c r="B1388" s="84"/>
      <c r="C1388" s="25" t="s">
        <v>3</v>
      </c>
      <c r="D1388" s="25" t="s">
        <v>4</v>
      </c>
      <c r="E1388" s="25" t="s">
        <v>508</v>
      </c>
      <c r="F1388" s="25" t="s">
        <v>509</v>
      </c>
      <c r="G1388" s="32" t="s">
        <v>510</v>
      </c>
    </row>
    <row r="1389" spans="1:7">
      <c r="A1389" s="26" t="s">
        <v>890</v>
      </c>
      <c r="B1389" s="27" t="s">
        <v>891</v>
      </c>
      <c r="C1389" s="26" t="s">
        <v>37</v>
      </c>
      <c r="D1389" s="26" t="s">
        <v>527</v>
      </c>
      <c r="E1389" s="28">
        <v>0.24027583</v>
      </c>
      <c r="F1389" s="29">
        <v>27.8</v>
      </c>
      <c r="G1389" s="33">
        <f>TRUNC(TRUNC(E1389,8)*F1389,2)</f>
        <v>6.67</v>
      </c>
    </row>
    <row r="1390" spans="1:7">
      <c r="A1390" s="26" t="s">
        <v>656</v>
      </c>
      <c r="B1390" s="27" t="s">
        <v>544</v>
      </c>
      <c r="C1390" s="26" t="s">
        <v>37</v>
      </c>
      <c r="D1390" s="26" t="s">
        <v>527</v>
      </c>
      <c r="E1390" s="28">
        <v>7.5172740000000002E-2</v>
      </c>
      <c r="F1390" s="29">
        <v>23.48</v>
      </c>
      <c r="G1390" s="33">
        <f>TRUNC(TRUNC(E1390,8)*F1390,2)</f>
        <v>1.76</v>
      </c>
    </row>
    <row r="1391" spans="1:7" ht="18" customHeight="1">
      <c r="A1391" s="30"/>
      <c r="B1391" s="30"/>
      <c r="C1391" s="30"/>
      <c r="D1391" s="30"/>
      <c r="E1391" s="85" t="s">
        <v>531</v>
      </c>
      <c r="F1391" s="85"/>
      <c r="G1391" s="34">
        <f>SUM(G1389:G1390)</f>
        <v>8.43</v>
      </c>
    </row>
    <row r="1392" spans="1:7" ht="15" customHeight="1">
      <c r="A1392" s="30"/>
      <c r="B1392" s="30"/>
      <c r="C1392" s="30"/>
      <c r="D1392" s="30"/>
      <c r="E1392" s="86" t="s">
        <v>522</v>
      </c>
      <c r="F1392" s="86"/>
      <c r="G1392" s="35">
        <f>SUM(G1387,G1391)</f>
        <v>51.64</v>
      </c>
    </row>
    <row r="1393" spans="1:7" ht="9.9499999999999993" customHeight="1">
      <c r="A1393" s="30"/>
      <c r="B1393" s="30"/>
      <c r="C1393" s="30"/>
      <c r="D1393" s="30"/>
      <c r="E1393" s="87"/>
      <c r="F1393" s="87"/>
      <c r="G1393" s="87"/>
    </row>
    <row r="1394" spans="1:7" ht="20.100000000000001" customHeight="1">
      <c r="A1394" s="88" t="s">
        <v>1124</v>
      </c>
      <c r="B1394" s="88"/>
      <c r="C1394" s="88"/>
      <c r="D1394" s="88"/>
      <c r="E1394" s="88"/>
      <c r="F1394" s="88"/>
      <c r="G1394" s="88"/>
    </row>
    <row r="1395" spans="1:7" ht="15" customHeight="1">
      <c r="A1395" s="84" t="s">
        <v>507</v>
      </c>
      <c r="B1395" s="84"/>
      <c r="C1395" s="25" t="s">
        <v>3</v>
      </c>
      <c r="D1395" s="25" t="s">
        <v>4</v>
      </c>
      <c r="E1395" s="25" t="s">
        <v>508</v>
      </c>
      <c r="F1395" s="25" t="s">
        <v>509</v>
      </c>
      <c r="G1395" s="32" t="s">
        <v>510</v>
      </c>
    </row>
    <row r="1396" spans="1:7" ht="16.5">
      <c r="A1396" s="26" t="s">
        <v>414</v>
      </c>
      <c r="B1396" s="27" t="s">
        <v>415</v>
      </c>
      <c r="C1396" s="26" t="s">
        <v>37</v>
      </c>
      <c r="D1396" s="26" t="s">
        <v>20</v>
      </c>
      <c r="E1396" s="28">
        <v>1</v>
      </c>
      <c r="F1396" s="29">
        <v>30.39</v>
      </c>
      <c r="G1396" s="33">
        <f>TRUNC(TRUNC(E1396,8)*F1396,2)</f>
        <v>30.39</v>
      </c>
    </row>
    <row r="1397" spans="1:7" ht="15" customHeight="1">
      <c r="A1397" s="30"/>
      <c r="B1397" s="30"/>
      <c r="C1397" s="30"/>
      <c r="D1397" s="30"/>
      <c r="E1397" s="85" t="s">
        <v>521</v>
      </c>
      <c r="F1397" s="85"/>
      <c r="G1397" s="34">
        <f>SUM(G1396:G1396)</f>
        <v>30.39</v>
      </c>
    </row>
    <row r="1398" spans="1:7" ht="15" customHeight="1">
      <c r="A1398" s="30"/>
      <c r="B1398" s="30"/>
      <c r="C1398" s="30"/>
      <c r="D1398" s="30"/>
      <c r="E1398" s="86" t="s">
        <v>522</v>
      </c>
      <c r="F1398" s="86"/>
      <c r="G1398" s="35">
        <f>SUM(G1397)</f>
        <v>30.39</v>
      </c>
    </row>
    <row r="1399" spans="1:7" ht="9.9499999999999993" customHeight="1">
      <c r="A1399" s="30"/>
      <c r="B1399" s="30"/>
      <c r="C1399" s="30"/>
      <c r="D1399" s="30"/>
      <c r="E1399" s="87"/>
      <c r="F1399" s="87"/>
      <c r="G1399" s="87"/>
    </row>
    <row r="1400" spans="1:7" ht="20.100000000000001" customHeight="1">
      <c r="A1400" s="88" t="s">
        <v>1125</v>
      </c>
      <c r="B1400" s="88"/>
      <c r="C1400" s="88"/>
      <c r="D1400" s="88"/>
      <c r="E1400" s="88"/>
      <c r="F1400" s="88"/>
      <c r="G1400" s="88"/>
    </row>
    <row r="1401" spans="1:7" ht="15" customHeight="1">
      <c r="A1401" s="84" t="s">
        <v>507</v>
      </c>
      <c r="B1401" s="84"/>
      <c r="C1401" s="25" t="s">
        <v>3</v>
      </c>
      <c r="D1401" s="25" t="s">
        <v>4</v>
      </c>
      <c r="E1401" s="25" t="s">
        <v>508</v>
      </c>
      <c r="F1401" s="25" t="s">
        <v>509</v>
      </c>
      <c r="G1401" s="32" t="s">
        <v>510</v>
      </c>
    </row>
    <row r="1402" spans="1:7" ht="16.5">
      <c r="A1402" s="26" t="s">
        <v>417</v>
      </c>
      <c r="B1402" s="27" t="s">
        <v>418</v>
      </c>
      <c r="C1402" s="26" t="s">
        <v>37</v>
      </c>
      <c r="D1402" s="26" t="s">
        <v>20</v>
      </c>
      <c r="E1402" s="28">
        <v>1</v>
      </c>
      <c r="F1402" s="29">
        <v>44.98</v>
      </c>
      <c r="G1402" s="33">
        <f>TRUNC(TRUNC(E1402,8)*F1402,2)</f>
        <v>44.98</v>
      </c>
    </row>
    <row r="1403" spans="1:7" ht="15" customHeight="1">
      <c r="A1403" s="30"/>
      <c r="B1403" s="30"/>
      <c r="C1403" s="30"/>
      <c r="D1403" s="30"/>
      <c r="E1403" s="85" t="s">
        <v>521</v>
      </c>
      <c r="F1403" s="85"/>
      <c r="G1403" s="34">
        <f>SUM(G1402:G1402)</f>
        <v>44.98</v>
      </c>
    </row>
    <row r="1404" spans="1:7" ht="15" customHeight="1">
      <c r="A1404" s="30"/>
      <c r="B1404" s="30"/>
      <c r="C1404" s="30"/>
      <c r="D1404" s="30"/>
      <c r="E1404" s="86" t="s">
        <v>522</v>
      </c>
      <c r="F1404" s="86"/>
      <c r="G1404" s="35">
        <f>SUM(G1403)</f>
        <v>44.98</v>
      </c>
    </row>
    <row r="1405" spans="1:7" ht="9.9499999999999993" customHeight="1">
      <c r="A1405" s="30"/>
      <c r="B1405" s="30"/>
      <c r="C1405" s="30"/>
      <c r="D1405" s="30"/>
      <c r="E1405" s="87"/>
      <c r="F1405" s="87"/>
      <c r="G1405" s="87"/>
    </row>
    <row r="1406" spans="1:7" ht="20.100000000000001" customHeight="1">
      <c r="A1406" s="88" t="s">
        <v>1126</v>
      </c>
      <c r="B1406" s="88"/>
      <c r="C1406" s="88"/>
      <c r="D1406" s="88"/>
      <c r="E1406" s="88"/>
      <c r="F1406" s="88"/>
      <c r="G1406" s="88"/>
    </row>
    <row r="1407" spans="1:7" ht="15" customHeight="1">
      <c r="A1407" s="84" t="s">
        <v>507</v>
      </c>
      <c r="B1407" s="84"/>
      <c r="C1407" s="25" t="s">
        <v>3</v>
      </c>
      <c r="D1407" s="25" t="s">
        <v>4</v>
      </c>
      <c r="E1407" s="25" t="s">
        <v>508</v>
      </c>
      <c r="F1407" s="25" t="s">
        <v>509</v>
      </c>
      <c r="G1407" s="32" t="s">
        <v>510</v>
      </c>
    </row>
    <row r="1408" spans="1:7">
      <c r="A1408" s="26" t="s">
        <v>1127</v>
      </c>
      <c r="B1408" s="27" t="s">
        <v>1128</v>
      </c>
      <c r="C1408" s="26" t="s">
        <v>15</v>
      </c>
      <c r="D1408" s="26" t="s">
        <v>133</v>
      </c>
      <c r="E1408" s="28">
        <v>1</v>
      </c>
      <c r="F1408" s="29">
        <v>122.95</v>
      </c>
      <c r="G1408" s="33">
        <f>TRUNC(TRUNC(E1408,8)*F1408,2)</f>
        <v>122.95</v>
      </c>
    </row>
    <row r="1409" spans="1:7">
      <c r="A1409" s="26" t="s">
        <v>1098</v>
      </c>
      <c r="B1409" s="27" t="s">
        <v>1099</v>
      </c>
      <c r="C1409" s="26" t="s">
        <v>15</v>
      </c>
      <c r="D1409" s="26" t="s">
        <v>243</v>
      </c>
      <c r="E1409" s="28">
        <v>0.28000000000000003</v>
      </c>
      <c r="F1409" s="29">
        <v>0.22</v>
      </c>
      <c r="G1409" s="33">
        <f>TRUNC(TRUNC(E1409,8)*F1409,2)</f>
        <v>0.06</v>
      </c>
    </row>
    <row r="1410" spans="1:7" ht="15" customHeight="1">
      <c r="A1410" s="30"/>
      <c r="B1410" s="30"/>
      <c r="C1410" s="30"/>
      <c r="D1410" s="30"/>
      <c r="E1410" s="85" t="s">
        <v>521</v>
      </c>
      <c r="F1410" s="85"/>
      <c r="G1410" s="34">
        <f>SUM(G1408:G1409)</f>
        <v>123.01</v>
      </c>
    </row>
    <row r="1411" spans="1:7" ht="15" customHeight="1">
      <c r="A1411" s="84" t="s">
        <v>524</v>
      </c>
      <c r="B1411" s="84"/>
      <c r="C1411" s="25" t="s">
        <v>3</v>
      </c>
      <c r="D1411" s="25" t="s">
        <v>4</v>
      </c>
      <c r="E1411" s="25" t="s">
        <v>508</v>
      </c>
      <c r="F1411" s="25" t="s">
        <v>509</v>
      </c>
      <c r="G1411" s="32" t="s">
        <v>510</v>
      </c>
    </row>
    <row r="1412" spans="1:7" ht="16.5">
      <c r="A1412" s="26" t="s">
        <v>1095</v>
      </c>
      <c r="B1412" s="27" t="s">
        <v>889</v>
      </c>
      <c r="C1412" s="26" t="s">
        <v>15</v>
      </c>
      <c r="D1412" s="26" t="s">
        <v>542</v>
      </c>
      <c r="E1412" s="28">
        <v>0.37895043</v>
      </c>
      <c r="F1412" s="29">
        <v>24.27</v>
      </c>
      <c r="G1412" s="33">
        <f>TRUNC(TRUNC(E1412,8)*F1412,2)</f>
        <v>9.19</v>
      </c>
    </row>
    <row r="1413" spans="1:7">
      <c r="A1413" s="26" t="s">
        <v>1096</v>
      </c>
      <c r="B1413" s="27" t="s">
        <v>891</v>
      </c>
      <c r="C1413" s="26" t="s">
        <v>15</v>
      </c>
      <c r="D1413" s="26" t="s">
        <v>542</v>
      </c>
      <c r="E1413" s="28">
        <v>0.37952051999999997</v>
      </c>
      <c r="F1413" s="29">
        <v>30.03</v>
      </c>
      <c r="G1413" s="33">
        <f>TRUNC(TRUNC(E1413,8)*F1413,2)</f>
        <v>11.39</v>
      </c>
    </row>
    <row r="1414" spans="1:7" ht="18" customHeight="1">
      <c r="A1414" s="30"/>
      <c r="B1414" s="30"/>
      <c r="C1414" s="30"/>
      <c r="D1414" s="30"/>
      <c r="E1414" s="85" t="s">
        <v>531</v>
      </c>
      <c r="F1414" s="85"/>
      <c r="G1414" s="34">
        <f>SUM(G1412:G1413)</f>
        <v>20.58</v>
      </c>
    </row>
    <row r="1415" spans="1:7" ht="15" customHeight="1">
      <c r="A1415" s="30"/>
      <c r="B1415" s="30"/>
      <c r="C1415" s="30"/>
      <c r="D1415" s="30"/>
      <c r="E1415" s="86" t="s">
        <v>522</v>
      </c>
      <c r="F1415" s="86"/>
      <c r="G1415" s="35">
        <f>SUM(G1410,G1414)</f>
        <v>143.59</v>
      </c>
    </row>
    <row r="1416" spans="1:7" ht="9.9499999999999993" customHeight="1">
      <c r="A1416" s="30"/>
      <c r="B1416" s="30"/>
      <c r="C1416" s="30"/>
      <c r="D1416" s="30"/>
      <c r="E1416" s="87"/>
      <c r="F1416" s="87"/>
      <c r="G1416" s="87"/>
    </row>
    <row r="1417" spans="1:7" ht="20.100000000000001" customHeight="1">
      <c r="A1417" s="88" t="s">
        <v>1129</v>
      </c>
      <c r="B1417" s="88"/>
      <c r="C1417" s="88"/>
      <c r="D1417" s="88"/>
      <c r="E1417" s="88"/>
      <c r="F1417" s="88"/>
      <c r="G1417" s="88"/>
    </row>
    <row r="1418" spans="1:7" ht="15" customHeight="1">
      <c r="A1418" s="84" t="s">
        <v>507</v>
      </c>
      <c r="B1418" s="84"/>
      <c r="C1418" s="25" t="s">
        <v>3</v>
      </c>
      <c r="D1418" s="25" t="s">
        <v>4</v>
      </c>
      <c r="E1418" s="25" t="s">
        <v>508</v>
      </c>
      <c r="F1418" s="25" t="s">
        <v>509</v>
      </c>
      <c r="G1418" s="32" t="s">
        <v>510</v>
      </c>
    </row>
    <row r="1419" spans="1:7" ht="16.5">
      <c r="A1419" s="26" t="s">
        <v>1130</v>
      </c>
      <c r="B1419" s="27" t="s">
        <v>1131</v>
      </c>
      <c r="C1419" s="26" t="s">
        <v>37</v>
      </c>
      <c r="D1419" s="26" t="s">
        <v>20</v>
      </c>
      <c r="E1419" s="28">
        <v>1</v>
      </c>
      <c r="F1419" s="29">
        <v>171</v>
      </c>
      <c r="G1419" s="33">
        <f>TRUNC(TRUNC(E1419,8)*F1419,2)</f>
        <v>171</v>
      </c>
    </row>
    <row r="1420" spans="1:7" ht="16.5">
      <c r="A1420" s="26" t="s">
        <v>1132</v>
      </c>
      <c r="B1420" s="27" t="s">
        <v>1133</v>
      </c>
      <c r="C1420" s="26" t="s">
        <v>37</v>
      </c>
      <c r="D1420" s="26" t="s">
        <v>20</v>
      </c>
      <c r="E1420" s="28">
        <v>6</v>
      </c>
      <c r="F1420" s="29">
        <v>15.19</v>
      </c>
      <c r="G1420" s="33">
        <f>TRUNC(TRUNC(E1420,8)*F1420,2)</f>
        <v>91.14</v>
      </c>
    </row>
    <row r="1421" spans="1:7" ht="15" customHeight="1">
      <c r="A1421" s="30"/>
      <c r="B1421" s="30"/>
      <c r="C1421" s="30"/>
      <c r="D1421" s="30"/>
      <c r="E1421" s="85" t="s">
        <v>521</v>
      </c>
      <c r="F1421" s="85"/>
      <c r="G1421" s="34">
        <f>SUM(G1419:G1420)</f>
        <v>262.14</v>
      </c>
    </row>
    <row r="1422" spans="1:7" ht="15" customHeight="1">
      <c r="A1422" s="84" t="s">
        <v>524</v>
      </c>
      <c r="B1422" s="84"/>
      <c r="C1422" s="25" t="s">
        <v>3</v>
      </c>
      <c r="D1422" s="25" t="s">
        <v>4</v>
      </c>
      <c r="E1422" s="25" t="s">
        <v>508</v>
      </c>
      <c r="F1422" s="25" t="s">
        <v>509</v>
      </c>
      <c r="G1422" s="32" t="s">
        <v>510</v>
      </c>
    </row>
    <row r="1423" spans="1:7">
      <c r="A1423" s="26" t="s">
        <v>890</v>
      </c>
      <c r="B1423" s="27" t="s">
        <v>891</v>
      </c>
      <c r="C1423" s="26" t="s">
        <v>37</v>
      </c>
      <c r="D1423" s="26" t="s">
        <v>527</v>
      </c>
      <c r="E1423" s="28">
        <v>0.71977544999999998</v>
      </c>
      <c r="F1423" s="29">
        <v>27.8</v>
      </c>
      <c r="G1423" s="33">
        <f>TRUNC(TRUNC(E1423,8)*F1423,2)</f>
        <v>20</v>
      </c>
    </row>
    <row r="1424" spans="1:7">
      <c r="A1424" s="26" t="s">
        <v>656</v>
      </c>
      <c r="B1424" s="27" t="s">
        <v>544</v>
      </c>
      <c r="C1424" s="26" t="s">
        <v>37</v>
      </c>
      <c r="D1424" s="26" t="s">
        <v>527</v>
      </c>
      <c r="E1424" s="28">
        <v>0.22560936000000001</v>
      </c>
      <c r="F1424" s="29">
        <v>23.48</v>
      </c>
      <c r="G1424" s="33">
        <f>TRUNC(TRUNC(E1424,8)*F1424,2)</f>
        <v>5.29</v>
      </c>
    </row>
    <row r="1425" spans="1:7" ht="18" customHeight="1">
      <c r="A1425" s="30"/>
      <c r="B1425" s="30"/>
      <c r="C1425" s="30"/>
      <c r="D1425" s="30"/>
      <c r="E1425" s="85" t="s">
        <v>531</v>
      </c>
      <c r="F1425" s="85"/>
      <c r="G1425" s="34">
        <f>SUM(G1423:G1424)</f>
        <v>25.29</v>
      </c>
    </row>
    <row r="1426" spans="1:7" ht="15" customHeight="1">
      <c r="A1426" s="30"/>
      <c r="B1426" s="30"/>
      <c r="C1426" s="30"/>
      <c r="D1426" s="30"/>
      <c r="E1426" s="86" t="s">
        <v>522</v>
      </c>
      <c r="F1426" s="86"/>
      <c r="G1426" s="35">
        <f>SUM(G1421,G1425)</f>
        <v>287.43</v>
      </c>
    </row>
    <row r="1427" spans="1:7" ht="9.9499999999999993" customHeight="1">
      <c r="A1427" s="30"/>
      <c r="B1427" s="30"/>
      <c r="C1427" s="30"/>
      <c r="D1427" s="30"/>
      <c r="E1427" s="87"/>
      <c r="F1427" s="87"/>
      <c r="G1427" s="87"/>
    </row>
    <row r="1428" spans="1:7" ht="20.100000000000001" customHeight="1">
      <c r="A1428" s="88" t="s">
        <v>1134</v>
      </c>
      <c r="B1428" s="88"/>
      <c r="C1428" s="88"/>
      <c r="D1428" s="88"/>
      <c r="E1428" s="88"/>
      <c r="F1428" s="88"/>
      <c r="G1428" s="88"/>
    </row>
    <row r="1429" spans="1:7" ht="15" customHeight="1">
      <c r="A1429" s="84" t="s">
        <v>507</v>
      </c>
      <c r="B1429" s="84"/>
      <c r="C1429" s="25" t="s">
        <v>3</v>
      </c>
      <c r="D1429" s="25" t="s">
        <v>4</v>
      </c>
      <c r="E1429" s="25" t="s">
        <v>508</v>
      </c>
      <c r="F1429" s="25" t="s">
        <v>509</v>
      </c>
      <c r="G1429" s="32" t="s">
        <v>510</v>
      </c>
    </row>
    <row r="1430" spans="1:7" ht="16.5">
      <c r="A1430" s="26" t="s">
        <v>1135</v>
      </c>
      <c r="B1430" s="27" t="s">
        <v>1136</v>
      </c>
      <c r="C1430" s="26" t="s">
        <v>37</v>
      </c>
      <c r="D1430" s="26" t="s">
        <v>20</v>
      </c>
      <c r="E1430" s="28">
        <v>1</v>
      </c>
      <c r="F1430" s="29">
        <v>147.13</v>
      </c>
      <c r="G1430" s="33">
        <f>TRUNC(TRUNC(E1430,8)*F1430,2)</f>
        <v>147.13</v>
      </c>
    </row>
    <row r="1431" spans="1:7" ht="16.5">
      <c r="A1431" s="26" t="s">
        <v>1132</v>
      </c>
      <c r="B1431" s="27" t="s">
        <v>1133</v>
      </c>
      <c r="C1431" s="26" t="s">
        <v>37</v>
      </c>
      <c r="D1431" s="26" t="s">
        <v>20</v>
      </c>
      <c r="E1431" s="28">
        <v>6</v>
      </c>
      <c r="F1431" s="29">
        <v>15.19</v>
      </c>
      <c r="G1431" s="33">
        <f>TRUNC(TRUNC(E1431,8)*F1431,2)</f>
        <v>91.14</v>
      </c>
    </row>
    <row r="1432" spans="1:7" ht="15" customHeight="1">
      <c r="A1432" s="30"/>
      <c r="B1432" s="30"/>
      <c r="C1432" s="30"/>
      <c r="D1432" s="30"/>
      <c r="E1432" s="85" t="s">
        <v>521</v>
      </c>
      <c r="F1432" s="85"/>
      <c r="G1432" s="34">
        <f>SUM(G1430:G1431)</f>
        <v>238.26999999999998</v>
      </c>
    </row>
    <row r="1433" spans="1:7" ht="15" customHeight="1">
      <c r="A1433" s="84" t="s">
        <v>524</v>
      </c>
      <c r="B1433" s="84"/>
      <c r="C1433" s="25" t="s">
        <v>3</v>
      </c>
      <c r="D1433" s="25" t="s">
        <v>4</v>
      </c>
      <c r="E1433" s="25" t="s">
        <v>508</v>
      </c>
      <c r="F1433" s="25" t="s">
        <v>509</v>
      </c>
      <c r="G1433" s="32" t="s">
        <v>510</v>
      </c>
    </row>
    <row r="1434" spans="1:7">
      <c r="A1434" s="26" t="s">
        <v>890</v>
      </c>
      <c r="B1434" s="27" t="s">
        <v>891</v>
      </c>
      <c r="C1434" s="26" t="s">
        <v>37</v>
      </c>
      <c r="D1434" s="26" t="s">
        <v>527</v>
      </c>
      <c r="E1434" s="28">
        <v>0.71942331999999998</v>
      </c>
      <c r="F1434" s="29">
        <v>27.8</v>
      </c>
      <c r="G1434" s="33">
        <f>TRUNC(TRUNC(E1434,8)*F1434,2)</f>
        <v>19.989999999999998</v>
      </c>
    </row>
    <row r="1435" spans="1:7">
      <c r="A1435" s="26" t="s">
        <v>656</v>
      </c>
      <c r="B1435" s="27" t="s">
        <v>544</v>
      </c>
      <c r="C1435" s="26" t="s">
        <v>37</v>
      </c>
      <c r="D1435" s="26" t="s">
        <v>527</v>
      </c>
      <c r="E1435" s="28">
        <v>0.22549843</v>
      </c>
      <c r="F1435" s="29">
        <v>23.48</v>
      </c>
      <c r="G1435" s="33">
        <f>TRUNC(TRUNC(E1435,8)*F1435,2)</f>
        <v>5.29</v>
      </c>
    </row>
    <row r="1436" spans="1:7" ht="18" customHeight="1">
      <c r="A1436" s="30"/>
      <c r="B1436" s="30"/>
      <c r="C1436" s="30"/>
      <c r="D1436" s="30"/>
      <c r="E1436" s="85" t="s">
        <v>531</v>
      </c>
      <c r="F1436" s="85"/>
      <c r="G1436" s="34">
        <f>SUM(G1434:G1435)</f>
        <v>25.279999999999998</v>
      </c>
    </row>
    <row r="1437" spans="1:7" ht="15" customHeight="1">
      <c r="A1437" s="30"/>
      <c r="B1437" s="30"/>
      <c r="C1437" s="30"/>
      <c r="D1437" s="30"/>
      <c r="E1437" s="86" t="s">
        <v>522</v>
      </c>
      <c r="F1437" s="86"/>
      <c r="G1437" s="35">
        <f>SUM(G1432,G1436)</f>
        <v>263.54999999999995</v>
      </c>
    </row>
    <row r="1438" spans="1:7" ht="9.9499999999999993" customHeight="1">
      <c r="A1438" s="30"/>
      <c r="B1438" s="30"/>
      <c r="C1438" s="30"/>
      <c r="D1438" s="30"/>
      <c r="E1438" s="87"/>
      <c r="F1438" s="87"/>
      <c r="G1438" s="87"/>
    </row>
    <row r="1439" spans="1:7" ht="20.100000000000001" customHeight="1">
      <c r="A1439" s="88" t="s">
        <v>1137</v>
      </c>
      <c r="B1439" s="88"/>
      <c r="C1439" s="88"/>
      <c r="D1439" s="88"/>
      <c r="E1439" s="88"/>
      <c r="F1439" s="88"/>
      <c r="G1439" s="88"/>
    </row>
    <row r="1440" spans="1:7" ht="15" customHeight="1">
      <c r="A1440" s="84" t="s">
        <v>723</v>
      </c>
      <c r="B1440" s="84"/>
      <c r="C1440" s="25" t="s">
        <v>3</v>
      </c>
      <c r="D1440" s="25" t="s">
        <v>4</v>
      </c>
      <c r="E1440" s="25" t="s">
        <v>508</v>
      </c>
      <c r="F1440" s="25" t="s">
        <v>509</v>
      </c>
      <c r="G1440" s="32" t="s">
        <v>510</v>
      </c>
    </row>
    <row r="1441" spans="1:7">
      <c r="A1441" s="26" t="s">
        <v>724</v>
      </c>
      <c r="B1441" s="27" t="s">
        <v>725</v>
      </c>
      <c r="C1441" s="26" t="s">
        <v>137</v>
      </c>
      <c r="D1441" s="26" t="s">
        <v>542</v>
      </c>
      <c r="E1441" s="28">
        <v>0.20432502</v>
      </c>
      <c r="F1441" s="29">
        <v>3.79</v>
      </c>
      <c r="G1441" s="33">
        <f>ROUND(ROUND(E1441,8)*F1441,2)</f>
        <v>0.77</v>
      </c>
    </row>
    <row r="1442" spans="1:7" ht="15" customHeight="1">
      <c r="A1442" s="30"/>
      <c r="B1442" s="30"/>
      <c r="C1442" s="30"/>
      <c r="D1442" s="30"/>
      <c r="E1442" s="85" t="s">
        <v>728</v>
      </c>
      <c r="F1442" s="85"/>
      <c r="G1442" s="34">
        <f>SUM(G1441:G1441)</f>
        <v>0.77</v>
      </c>
    </row>
    <row r="1443" spans="1:7" ht="15" customHeight="1">
      <c r="A1443" s="84" t="s">
        <v>507</v>
      </c>
      <c r="B1443" s="84"/>
      <c r="C1443" s="25" t="s">
        <v>3</v>
      </c>
      <c r="D1443" s="25" t="s">
        <v>4</v>
      </c>
      <c r="E1443" s="25" t="s">
        <v>508</v>
      </c>
      <c r="F1443" s="25" t="s">
        <v>509</v>
      </c>
      <c r="G1443" s="32" t="s">
        <v>510</v>
      </c>
    </row>
    <row r="1444" spans="1:7">
      <c r="A1444" s="26" t="s">
        <v>1138</v>
      </c>
      <c r="B1444" s="27" t="s">
        <v>1139</v>
      </c>
      <c r="C1444" s="26" t="s">
        <v>137</v>
      </c>
      <c r="D1444" s="26" t="s">
        <v>133</v>
      </c>
      <c r="E1444" s="28">
        <v>1</v>
      </c>
      <c r="F1444" s="29">
        <v>79.540000000000006</v>
      </c>
      <c r="G1444" s="33">
        <f>ROUND(ROUND(E1444,8)*F1444,2)</f>
        <v>79.540000000000006</v>
      </c>
    </row>
    <row r="1445" spans="1:7" ht="15" customHeight="1">
      <c r="A1445" s="30"/>
      <c r="B1445" s="30"/>
      <c r="C1445" s="30"/>
      <c r="D1445" s="30"/>
      <c r="E1445" s="85" t="s">
        <v>521</v>
      </c>
      <c r="F1445" s="85"/>
      <c r="G1445" s="34">
        <f>SUM(G1444:G1444)</f>
        <v>79.540000000000006</v>
      </c>
    </row>
    <row r="1446" spans="1:7" ht="15" customHeight="1">
      <c r="A1446" s="84" t="s">
        <v>731</v>
      </c>
      <c r="B1446" s="84"/>
      <c r="C1446" s="25" t="s">
        <v>3</v>
      </c>
      <c r="D1446" s="25" t="s">
        <v>4</v>
      </c>
      <c r="E1446" s="25" t="s">
        <v>508</v>
      </c>
      <c r="F1446" s="25" t="s">
        <v>509</v>
      </c>
      <c r="G1446" s="32" t="s">
        <v>510</v>
      </c>
    </row>
    <row r="1447" spans="1:7">
      <c r="A1447" s="26" t="s">
        <v>732</v>
      </c>
      <c r="B1447" s="27" t="s">
        <v>733</v>
      </c>
      <c r="C1447" s="26" t="s">
        <v>137</v>
      </c>
      <c r="D1447" s="26" t="s">
        <v>542</v>
      </c>
      <c r="E1447" s="28">
        <v>0.23230328</v>
      </c>
      <c r="F1447" s="29">
        <v>19.13</v>
      </c>
      <c r="G1447" s="33">
        <f>ROUND(ROUND(E1447,8)*F1447,2)</f>
        <v>4.4400000000000004</v>
      </c>
    </row>
    <row r="1448" spans="1:7" ht="15" customHeight="1">
      <c r="A1448" s="30"/>
      <c r="B1448" s="30"/>
      <c r="C1448" s="30"/>
      <c r="D1448" s="30"/>
      <c r="E1448" s="85" t="s">
        <v>736</v>
      </c>
      <c r="F1448" s="85"/>
      <c r="G1448" s="34">
        <f>SUM(G1447:G1447)</f>
        <v>4.4400000000000004</v>
      </c>
    </row>
    <row r="1449" spans="1:7" ht="15" customHeight="1">
      <c r="A1449" s="30"/>
      <c r="B1449" s="30"/>
      <c r="C1449" s="30"/>
      <c r="D1449" s="30"/>
      <c r="E1449" s="86" t="s">
        <v>522</v>
      </c>
      <c r="F1449" s="86"/>
      <c r="G1449" s="35">
        <f>SUM(G1442,G1445,G1448)</f>
        <v>84.75</v>
      </c>
    </row>
    <row r="1450" spans="1:7" ht="9.9499999999999993" customHeight="1">
      <c r="A1450" s="30"/>
      <c r="B1450" s="30"/>
      <c r="C1450" s="30"/>
      <c r="D1450" s="30"/>
      <c r="E1450" s="87"/>
      <c r="F1450" s="87"/>
      <c r="G1450" s="87"/>
    </row>
    <row r="1451" spans="1:7" ht="20.100000000000001" customHeight="1">
      <c r="A1451" s="88" t="s">
        <v>1140</v>
      </c>
      <c r="B1451" s="88"/>
      <c r="C1451" s="88"/>
      <c r="D1451" s="88"/>
      <c r="E1451" s="88"/>
      <c r="F1451" s="88"/>
      <c r="G1451" s="88"/>
    </row>
    <row r="1452" spans="1:7" ht="15" customHeight="1">
      <c r="A1452" s="84" t="s">
        <v>507</v>
      </c>
      <c r="B1452" s="84"/>
      <c r="C1452" s="25" t="s">
        <v>3</v>
      </c>
      <c r="D1452" s="25" t="s">
        <v>4</v>
      </c>
      <c r="E1452" s="25" t="s">
        <v>508</v>
      </c>
      <c r="F1452" s="25" t="s">
        <v>509</v>
      </c>
      <c r="G1452" s="32" t="s">
        <v>510</v>
      </c>
    </row>
    <row r="1453" spans="1:7" ht="16.5">
      <c r="A1453" s="26" t="s">
        <v>1141</v>
      </c>
      <c r="B1453" s="27" t="s">
        <v>1142</v>
      </c>
      <c r="C1453" s="26" t="s">
        <v>201</v>
      </c>
      <c r="D1453" s="26" t="s">
        <v>20</v>
      </c>
      <c r="E1453" s="28">
        <v>1</v>
      </c>
      <c r="F1453" s="31">
        <v>240.13</v>
      </c>
      <c r="G1453" s="36">
        <f>ROUND(ROUND(E1453,8)*F1453,4)</f>
        <v>240.13</v>
      </c>
    </row>
    <row r="1454" spans="1:7" ht="16.5">
      <c r="A1454" s="26" t="s">
        <v>1143</v>
      </c>
      <c r="B1454" s="27" t="s">
        <v>1144</v>
      </c>
      <c r="C1454" s="26" t="s">
        <v>201</v>
      </c>
      <c r="D1454" s="26" t="s">
        <v>20</v>
      </c>
      <c r="E1454" s="28">
        <v>1</v>
      </c>
      <c r="F1454" s="31">
        <v>32.06</v>
      </c>
      <c r="G1454" s="36">
        <f>ROUND(ROUND(E1454,8)*F1454,4)</f>
        <v>32.06</v>
      </c>
    </row>
    <row r="1455" spans="1:7" ht="15" customHeight="1">
      <c r="A1455" s="30"/>
      <c r="B1455" s="30"/>
      <c r="C1455" s="30"/>
      <c r="D1455" s="30"/>
      <c r="E1455" s="85" t="s">
        <v>521</v>
      </c>
      <c r="F1455" s="85"/>
      <c r="G1455" s="37">
        <f>SUM(G1453:G1454)</f>
        <v>272.19</v>
      </c>
    </row>
    <row r="1456" spans="1:7" ht="15" customHeight="1">
      <c r="A1456" s="84" t="s">
        <v>731</v>
      </c>
      <c r="B1456" s="84"/>
      <c r="C1456" s="25" t="s">
        <v>3</v>
      </c>
      <c r="D1456" s="25" t="s">
        <v>4</v>
      </c>
      <c r="E1456" s="25" t="s">
        <v>508</v>
      </c>
      <c r="F1456" s="25" t="s">
        <v>509</v>
      </c>
      <c r="G1456" s="32" t="s">
        <v>510</v>
      </c>
    </row>
    <row r="1457" spans="1:7" ht="16.5">
      <c r="A1457" s="26" t="s">
        <v>1145</v>
      </c>
      <c r="B1457" s="27" t="s">
        <v>1146</v>
      </c>
      <c r="C1457" s="26" t="s">
        <v>201</v>
      </c>
      <c r="D1457" s="26" t="s">
        <v>527</v>
      </c>
      <c r="E1457" s="28">
        <v>0.37871217000000001</v>
      </c>
      <c r="F1457" s="31">
        <v>21.1</v>
      </c>
      <c r="G1457" s="36">
        <f>ROUND(ROUND(E1457,8)*F1457,4)</f>
        <v>7.9908000000000001</v>
      </c>
    </row>
    <row r="1458" spans="1:7" ht="16.5">
      <c r="A1458" s="26" t="s">
        <v>825</v>
      </c>
      <c r="B1458" s="27" t="s">
        <v>826</v>
      </c>
      <c r="C1458" s="26" t="s">
        <v>201</v>
      </c>
      <c r="D1458" s="26" t="s">
        <v>527</v>
      </c>
      <c r="E1458" s="28">
        <v>0.37959206000000001</v>
      </c>
      <c r="F1458" s="31">
        <v>26.85</v>
      </c>
      <c r="G1458" s="36">
        <f>ROUND(ROUND(E1458,8)*F1458,4)</f>
        <v>10.192</v>
      </c>
    </row>
    <row r="1459" spans="1:7" ht="15" customHeight="1">
      <c r="A1459" s="30"/>
      <c r="B1459" s="30"/>
      <c r="C1459" s="30"/>
      <c r="D1459" s="30"/>
      <c r="E1459" s="85" t="s">
        <v>736</v>
      </c>
      <c r="F1459" s="85"/>
      <c r="G1459" s="37">
        <f>SUM(G1457:G1458)</f>
        <v>18.1828</v>
      </c>
    </row>
    <row r="1460" spans="1:7" ht="15" customHeight="1">
      <c r="A1460" s="30"/>
      <c r="B1460" s="30"/>
      <c r="C1460" s="30"/>
      <c r="D1460" s="30"/>
      <c r="E1460" s="86" t="s">
        <v>522</v>
      </c>
      <c r="F1460" s="86"/>
      <c r="G1460" s="35">
        <f>SUM(G1455,G1459)</f>
        <v>290.37279999999998</v>
      </c>
    </row>
    <row r="1461" spans="1:7" ht="9.9499999999999993" customHeight="1">
      <c r="A1461" s="30"/>
      <c r="B1461" s="30"/>
      <c r="C1461" s="30"/>
      <c r="D1461" s="30"/>
      <c r="E1461" s="87"/>
      <c r="F1461" s="87"/>
      <c r="G1461" s="87"/>
    </row>
    <row r="1462" spans="1:7" ht="20.100000000000001" customHeight="1">
      <c r="A1462" s="88" t="s">
        <v>1147</v>
      </c>
      <c r="B1462" s="88"/>
      <c r="C1462" s="88"/>
      <c r="D1462" s="88"/>
      <c r="E1462" s="88"/>
      <c r="F1462" s="88"/>
      <c r="G1462" s="88"/>
    </row>
    <row r="1463" spans="1:7" ht="15" customHeight="1">
      <c r="A1463" s="84" t="s">
        <v>507</v>
      </c>
      <c r="B1463" s="84"/>
      <c r="C1463" s="25" t="s">
        <v>3</v>
      </c>
      <c r="D1463" s="25" t="s">
        <v>4</v>
      </c>
      <c r="E1463" s="25" t="s">
        <v>508</v>
      </c>
      <c r="F1463" s="25" t="s">
        <v>509</v>
      </c>
      <c r="G1463" s="32" t="s">
        <v>510</v>
      </c>
    </row>
    <row r="1464" spans="1:7">
      <c r="A1464" s="26" t="s">
        <v>1148</v>
      </c>
      <c r="B1464" s="27" t="s">
        <v>1149</v>
      </c>
      <c r="C1464" s="26" t="s">
        <v>15</v>
      </c>
      <c r="D1464" s="26" t="s">
        <v>133</v>
      </c>
      <c r="E1464" s="28">
        <v>1</v>
      </c>
      <c r="F1464" s="29">
        <v>39.729999999999997</v>
      </c>
      <c r="G1464" s="33">
        <f t="shared" ref="G1464:G1469" si="11">TRUNC(TRUNC(E1464,8)*F1464,2)</f>
        <v>39.729999999999997</v>
      </c>
    </row>
    <row r="1465" spans="1:7">
      <c r="A1465" s="26" t="s">
        <v>1150</v>
      </c>
      <c r="B1465" s="27" t="s">
        <v>1151</v>
      </c>
      <c r="C1465" s="26" t="s">
        <v>15</v>
      </c>
      <c r="D1465" s="26" t="s">
        <v>133</v>
      </c>
      <c r="E1465" s="28">
        <v>1</v>
      </c>
      <c r="F1465" s="29">
        <v>616.01</v>
      </c>
      <c r="G1465" s="33">
        <f t="shared" si="11"/>
        <v>616.01</v>
      </c>
    </row>
    <row r="1466" spans="1:7">
      <c r="A1466" s="26" t="s">
        <v>1089</v>
      </c>
      <c r="B1466" s="27" t="s">
        <v>1090</v>
      </c>
      <c r="C1466" s="26" t="s">
        <v>15</v>
      </c>
      <c r="D1466" s="26" t="s">
        <v>133</v>
      </c>
      <c r="E1466" s="28">
        <v>1</v>
      </c>
      <c r="F1466" s="29">
        <v>7.13</v>
      </c>
      <c r="G1466" s="33">
        <f t="shared" si="11"/>
        <v>7.13</v>
      </c>
    </row>
    <row r="1467" spans="1:7">
      <c r="A1467" s="26" t="s">
        <v>567</v>
      </c>
      <c r="B1467" s="27" t="s">
        <v>568</v>
      </c>
      <c r="C1467" s="26" t="s">
        <v>15</v>
      </c>
      <c r="D1467" s="26" t="s">
        <v>256</v>
      </c>
      <c r="E1467" s="28">
        <v>1</v>
      </c>
      <c r="F1467" s="29">
        <v>13.44</v>
      </c>
      <c r="G1467" s="33">
        <f t="shared" si="11"/>
        <v>13.44</v>
      </c>
    </row>
    <row r="1468" spans="1:7">
      <c r="A1468" s="26" t="s">
        <v>1091</v>
      </c>
      <c r="B1468" s="27" t="s">
        <v>1092</v>
      </c>
      <c r="C1468" s="26" t="s">
        <v>15</v>
      </c>
      <c r="D1468" s="26" t="s">
        <v>133</v>
      </c>
      <c r="E1468" s="28">
        <v>2</v>
      </c>
      <c r="F1468" s="29">
        <v>7.13</v>
      </c>
      <c r="G1468" s="33">
        <f t="shared" si="11"/>
        <v>14.26</v>
      </c>
    </row>
    <row r="1469" spans="1:7">
      <c r="A1469" s="26" t="s">
        <v>686</v>
      </c>
      <c r="B1469" s="27" t="s">
        <v>687</v>
      </c>
      <c r="C1469" s="26" t="s">
        <v>15</v>
      </c>
      <c r="D1469" s="26" t="s">
        <v>256</v>
      </c>
      <c r="E1469" s="28">
        <v>0.09</v>
      </c>
      <c r="F1469" s="29">
        <v>4.24</v>
      </c>
      <c r="G1469" s="33">
        <f t="shared" si="11"/>
        <v>0.38</v>
      </c>
    </row>
    <row r="1470" spans="1:7" ht="15" customHeight="1">
      <c r="A1470" s="30"/>
      <c r="B1470" s="30"/>
      <c r="C1470" s="30"/>
      <c r="D1470" s="30"/>
      <c r="E1470" s="85" t="s">
        <v>521</v>
      </c>
      <c r="F1470" s="85"/>
      <c r="G1470" s="34">
        <f>SUM(G1464:G1469)</f>
        <v>690.95</v>
      </c>
    </row>
    <row r="1471" spans="1:7" ht="15" customHeight="1">
      <c r="A1471" s="84" t="s">
        <v>524</v>
      </c>
      <c r="B1471" s="84"/>
      <c r="C1471" s="25" t="s">
        <v>3</v>
      </c>
      <c r="D1471" s="25" t="s">
        <v>4</v>
      </c>
      <c r="E1471" s="25" t="s">
        <v>508</v>
      </c>
      <c r="F1471" s="25" t="s">
        <v>509</v>
      </c>
      <c r="G1471" s="32" t="s">
        <v>510</v>
      </c>
    </row>
    <row r="1472" spans="1:7" ht="16.5">
      <c r="A1472" s="26" t="s">
        <v>1095</v>
      </c>
      <c r="B1472" s="27" t="s">
        <v>889</v>
      </c>
      <c r="C1472" s="26" t="s">
        <v>15</v>
      </c>
      <c r="D1472" s="26" t="s">
        <v>542</v>
      </c>
      <c r="E1472" s="28">
        <v>2.27471231</v>
      </c>
      <c r="F1472" s="29">
        <v>24.27</v>
      </c>
      <c r="G1472" s="33">
        <f>TRUNC(TRUNC(E1472,8)*F1472,2)</f>
        <v>55.2</v>
      </c>
    </row>
    <row r="1473" spans="1:7">
      <c r="A1473" s="26" t="s">
        <v>1096</v>
      </c>
      <c r="B1473" s="27" t="s">
        <v>891</v>
      </c>
      <c r="C1473" s="26" t="s">
        <v>15</v>
      </c>
      <c r="D1473" s="26" t="s">
        <v>542</v>
      </c>
      <c r="E1473" s="28">
        <v>2.2750284299999999</v>
      </c>
      <c r="F1473" s="29">
        <v>30.03</v>
      </c>
      <c r="G1473" s="33">
        <f>TRUNC(TRUNC(E1473,8)*F1473,2)</f>
        <v>68.31</v>
      </c>
    </row>
    <row r="1474" spans="1:7" ht="18" customHeight="1">
      <c r="A1474" s="30"/>
      <c r="B1474" s="30"/>
      <c r="C1474" s="30"/>
      <c r="D1474" s="30"/>
      <c r="E1474" s="85" t="s">
        <v>531</v>
      </c>
      <c r="F1474" s="85"/>
      <c r="G1474" s="34">
        <f>SUM(G1472:G1473)</f>
        <v>123.51</v>
      </c>
    </row>
    <row r="1475" spans="1:7" ht="15" customHeight="1">
      <c r="A1475" s="30"/>
      <c r="B1475" s="30"/>
      <c r="C1475" s="30"/>
      <c r="D1475" s="30"/>
      <c r="E1475" s="86" t="s">
        <v>522</v>
      </c>
      <c r="F1475" s="86"/>
      <c r="G1475" s="35">
        <f>SUM(G1470,G1474)</f>
        <v>814.46</v>
      </c>
    </row>
    <row r="1476" spans="1:7" ht="9.9499999999999993" customHeight="1">
      <c r="A1476" s="30"/>
      <c r="B1476" s="30"/>
      <c r="C1476" s="30"/>
      <c r="D1476" s="30"/>
      <c r="E1476" s="87"/>
      <c r="F1476" s="87"/>
      <c r="G1476" s="87"/>
    </row>
    <row r="1477" spans="1:7" ht="20.100000000000001" customHeight="1">
      <c r="A1477" s="88" t="s">
        <v>1152</v>
      </c>
      <c r="B1477" s="88"/>
      <c r="C1477" s="88"/>
      <c r="D1477" s="88"/>
      <c r="E1477" s="88"/>
      <c r="F1477" s="88"/>
      <c r="G1477" s="88"/>
    </row>
    <row r="1478" spans="1:7" ht="15" customHeight="1">
      <c r="A1478" s="84" t="s">
        <v>507</v>
      </c>
      <c r="B1478" s="84"/>
      <c r="C1478" s="25" t="s">
        <v>3</v>
      </c>
      <c r="D1478" s="25" t="s">
        <v>4</v>
      </c>
      <c r="E1478" s="25" t="s">
        <v>508</v>
      </c>
      <c r="F1478" s="25" t="s">
        <v>509</v>
      </c>
      <c r="G1478" s="32" t="s">
        <v>510</v>
      </c>
    </row>
    <row r="1479" spans="1:7">
      <c r="A1479" s="26" t="s">
        <v>1153</v>
      </c>
      <c r="B1479" s="27" t="s">
        <v>1154</v>
      </c>
      <c r="C1479" s="26" t="s">
        <v>15</v>
      </c>
      <c r="D1479" s="26" t="s">
        <v>243</v>
      </c>
      <c r="E1479" s="28">
        <v>6</v>
      </c>
      <c r="F1479" s="29">
        <v>11.82</v>
      </c>
      <c r="G1479" s="33">
        <f>TRUNC(TRUNC(E1479,8)*F1479,2)</f>
        <v>70.92</v>
      </c>
    </row>
    <row r="1480" spans="1:7">
      <c r="A1480" s="26" t="s">
        <v>1155</v>
      </c>
      <c r="B1480" s="27" t="s">
        <v>1156</v>
      </c>
      <c r="C1480" s="26" t="s">
        <v>15</v>
      </c>
      <c r="D1480" s="26" t="s">
        <v>24</v>
      </c>
      <c r="E1480" s="28">
        <v>0.6</v>
      </c>
      <c r="F1480" s="29">
        <v>136.47999999999999</v>
      </c>
      <c r="G1480" s="33">
        <f>TRUNC(TRUNC(E1480,8)*F1480,2)</f>
        <v>81.88</v>
      </c>
    </row>
    <row r="1481" spans="1:7">
      <c r="A1481" s="26" t="s">
        <v>1157</v>
      </c>
      <c r="B1481" s="27" t="s">
        <v>1158</v>
      </c>
      <c r="C1481" s="26" t="s">
        <v>15</v>
      </c>
      <c r="D1481" s="26" t="s">
        <v>24</v>
      </c>
      <c r="E1481" s="28">
        <v>1</v>
      </c>
      <c r="F1481" s="29">
        <v>199.42</v>
      </c>
      <c r="G1481" s="33">
        <f>TRUNC(TRUNC(E1481,8)*F1481,2)</f>
        <v>199.42</v>
      </c>
    </row>
    <row r="1482" spans="1:7" ht="15" customHeight="1">
      <c r="A1482" s="30"/>
      <c r="B1482" s="30"/>
      <c r="C1482" s="30"/>
      <c r="D1482" s="30"/>
      <c r="E1482" s="85" t="s">
        <v>521</v>
      </c>
      <c r="F1482" s="85"/>
      <c r="G1482" s="34">
        <f>SUM(G1479:G1481)</f>
        <v>352.22</v>
      </c>
    </row>
    <row r="1483" spans="1:7" ht="15" customHeight="1">
      <c r="A1483" s="84" t="s">
        <v>524</v>
      </c>
      <c r="B1483" s="84"/>
      <c r="C1483" s="25" t="s">
        <v>3</v>
      </c>
      <c r="D1483" s="25" t="s">
        <v>4</v>
      </c>
      <c r="E1483" s="25" t="s">
        <v>508</v>
      </c>
      <c r="F1483" s="25" t="s">
        <v>509</v>
      </c>
      <c r="G1483" s="32" t="s">
        <v>510</v>
      </c>
    </row>
    <row r="1484" spans="1:7">
      <c r="A1484" s="26" t="s">
        <v>1159</v>
      </c>
      <c r="B1484" s="27" t="s">
        <v>596</v>
      </c>
      <c r="C1484" s="26" t="s">
        <v>15</v>
      </c>
      <c r="D1484" s="26" t="s">
        <v>542</v>
      </c>
      <c r="E1484" s="28">
        <v>0.90975702999999997</v>
      </c>
      <c r="F1484" s="29">
        <v>24.65</v>
      </c>
      <c r="G1484" s="33">
        <f>TRUNC(TRUNC(E1484,8)*F1484,2)</f>
        <v>22.42</v>
      </c>
    </row>
    <row r="1485" spans="1:7">
      <c r="A1485" s="26" t="s">
        <v>540</v>
      </c>
      <c r="B1485" s="27" t="s">
        <v>541</v>
      </c>
      <c r="C1485" s="26" t="s">
        <v>15</v>
      </c>
      <c r="D1485" s="26" t="s">
        <v>542</v>
      </c>
      <c r="E1485" s="28">
        <v>2.4267714900000001</v>
      </c>
      <c r="F1485" s="29">
        <v>30.39</v>
      </c>
      <c r="G1485" s="33">
        <f>TRUNC(TRUNC(E1485,8)*F1485,2)</f>
        <v>73.739999999999995</v>
      </c>
    </row>
    <row r="1486" spans="1:7">
      <c r="A1486" s="26" t="s">
        <v>621</v>
      </c>
      <c r="B1486" s="27" t="s">
        <v>622</v>
      </c>
      <c r="C1486" s="26" t="s">
        <v>15</v>
      </c>
      <c r="D1486" s="26" t="s">
        <v>542</v>
      </c>
      <c r="E1486" s="28">
        <v>0.22754067</v>
      </c>
      <c r="F1486" s="29">
        <v>30.75</v>
      </c>
      <c r="G1486" s="33">
        <f>TRUNC(TRUNC(E1486,8)*F1486,2)</f>
        <v>6.99</v>
      </c>
    </row>
    <row r="1487" spans="1:7" ht="18" customHeight="1">
      <c r="A1487" s="30"/>
      <c r="B1487" s="30"/>
      <c r="C1487" s="30"/>
      <c r="D1487" s="30"/>
      <c r="E1487" s="85" t="s">
        <v>531</v>
      </c>
      <c r="F1487" s="85"/>
      <c r="G1487" s="34">
        <f>SUM(G1484:G1486)</f>
        <v>103.14999999999999</v>
      </c>
    </row>
    <row r="1488" spans="1:7" ht="15" customHeight="1">
      <c r="A1488" s="30"/>
      <c r="B1488" s="30"/>
      <c r="C1488" s="30"/>
      <c r="D1488" s="30"/>
      <c r="E1488" s="86" t="s">
        <v>522</v>
      </c>
      <c r="F1488" s="86"/>
      <c r="G1488" s="35">
        <f>SUM(G1482,G1487)</f>
        <v>455.37</v>
      </c>
    </row>
    <row r="1489" spans="1:7" ht="9.9499999999999993" customHeight="1">
      <c r="A1489" s="30"/>
      <c r="B1489" s="30"/>
      <c r="C1489" s="30"/>
      <c r="D1489" s="30"/>
      <c r="E1489" s="87"/>
      <c r="F1489" s="87"/>
      <c r="G1489" s="87"/>
    </row>
    <row r="1490" spans="1:7" ht="20.100000000000001" customHeight="1">
      <c r="A1490" s="88" t="s">
        <v>1160</v>
      </c>
      <c r="B1490" s="88"/>
      <c r="C1490" s="88"/>
      <c r="D1490" s="88"/>
      <c r="E1490" s="88"/>
      <c r="F1490" s="88"/>
      <c r="G1490" s="88"/>
    </row>
    <row r="1491" spans="1:7" ht="15" customHeight="1">
      <c r="A1491" s="84" t="s">
        <v>507</v>
      </c>
      <c r="B1491" s="84"/>
      <c r="C1491" s="25" t="s">
        <v>3</v>
      </c>
      <c r="D1491" s="25" t="s">
        <v>4</v>
      </c>
      <c r="E1491" s="25" t="s">
        <v>508</v>
      </c>
      <c r="F1491" s="25" t="s">
        <v>509</v>
      </c>
      <c r="G1491" s="32" t="s">
        <v>510</v>
      </c>
    </row>
    <row r="1492" spans="1:7" ht="16.5">
      <c r="A1492" s="26" t="s">
        <v>1161</v>
      </c>
      <c r="B1492" s="27" t="s">
        <v>1162</v>
      </c>
      <c r="C1492" s="26" t="s">
        <v>37</v>
      </c>
      <c r="D1492" s="26" t="s">
        <v>20</v>
      </c>
      <c r="E1492" s="28">
        <v>4.8166000000000002</v>
      </c>
      <c r="F1492" s="29">
        <v>0.83</v>
      </c>
      <c r="G1492" s="33">
        <f>TRUNC(TRUNC(E1492,8)*F1492,2)</f>
        <v>3.99</v>
      </c>
    </row>
    <row r="1493" spans="1:7" ht="24.75">
      <c r="A1493" s="26" t="s">
        <v>1163</v>
      </c>
      <c r="B1493" s="27" t="s">
        <v>1164</v>
      </c>
      <c r="C1493" s="26" t="s">
        <v>37</v>
      </c>
      <c r="D1493" s="26" t="s">
        <v>87</v>
      </c>
      <c r="E1493" s="28">
        <v>6.8503999999999996</v>
      </c>
      <c r="F1493" s="29">
        <v>15</v>
      </c>
      <c r="G1493" s="33">
        <f>TRUNC(TRUNC(E1493,8)*F1493,2)</f>
        <v>102.75</v>
      </c>
    </row>
    <row r="1494" spans="1:7" ht="16.5">
      <c r="A1494" s="26" t="s">
        <v>1165</v>
      </c>
      <c r="B1494" s="27" t="s">
        <v>1166</v>
      </c>
      <c r="C1494" s="26" t="s">
        <v>37</v>
      </c>
      <c r="D1494" s="26" t="s">
        <v>38</v>
      </c>
      <c r="E1494" s="28">
        <v>1</v>
      </c>
      <c r="F1494" s="29">
        <v>321.77</v>
      </c>
      <c r="G1494" s="33">
        <f>TRUNC(TRUNC(E1494,8)*F1494,2)</f>
        <v>321.77</v>
      </c>
    </row>
    <row r="1495" spans="1:7" ht="16.5">
      <c r="A1495" s="26" t="s">
        <v>1167</v>
      </c>
      <c r="B1495" s="27" t="s">
        <v>1168</v>
      </c>
      <c r="C1495" s="26" t="s">
        <v>37</v>
      </c>
      <c r="D1495" s="26" t="s">
        <v>1169</v>
      </c>
      <c r="E1495" s="28">
        <v>0.88290000000000002</v>
      </c>
      <c r="F1495" s="29">
        <v>31.05</v>
      </c>
      <c r="G1495" s="33">
        <f>TRUNC(TRUNC(E1495,8)*F1495,2)</f>
        <v>27.41</v>
      </c>
    </row>
    <row r="1496" spans="1:7" ht="15" customHeight="1">
      <c r="A1496" s="30"/>
      <c r="B1496" s="30"/>
      <c r="C1496" s="30"/>
      <c r="D1496" s="30"/>
      <c r="E1496" s="85" t="s">
        <v>521</v>
      </c>
      <c r="F1496" s="85"/>
      <c r="G1496" s="34">
        <f>SUM(G1492:G1495)</f>
        <v>455.92</v>
      </c>
    </row>
    <row r="1497" spans="1:7" ht="15" customHeight="1">
      <c r="A1497" s="84" t="s">
        <v>524</v>
      </c>
      <c r="B1497" s="84"/>
      <c r="C1497" s="25" t="s">
        <v>3</v>
      </c>
      <c r="D1497" s="25" t="s">
        <v>4</v>
      </c>
      <c r="E1497" s="25" t="s">
        <v>508</v>
      </c>
      <c r="F1497" s="25" t="s">
        <v>509</v>
      </c>
      <c r="G1497" s="32" t="s">
        <v>510</v>
      </c>
    </row>
    <row r="1498" spans="1:7">
      <c r="A1498" s="26" t="s">
        <v>655</v>
      </c>
      <c r="B1498" s="27" t="s">
        <v>622</v>
      </c>
      <c r="C1498" s="26" t="s">
        <v>37</v>
      </c>
      <c r="D1498" s="26" t="s">
        <v>527</v>
      </c>
      <c r="E1498" s="28">
        <v>0.27248571999999999</v>
      </c>
      <c r="F1498" s="29">
        <v>28.51</v>
      </c>
      <c r="G1498" s="33">
        <f>TRUNC(TRUNC(E1498,8)*F1498,2)</f>
        <v>7.76</v>
      </c>
    </row>
    <row r="1499" spans="1:7">
      <c r="A1499" s="26" t="s">
        <v>656</v>
      </c>
      <c r="B1499" s="27" t="s">
        <v>544</v>
      </c>
      <c r="C1499" s="26" t="s">
        <v>37</v>
      </c>
      <c r="D1499" s="26" t="s">
        <v>527</v>
      </c>
      <c r="E1499" s="28">
        <v>0.13454305999999999</v>
      </c>
      <c r="F1499" s="29">
        <v>23.48</v>
      </c>
      <c r="G1499" s="33">
        <f>TRUNC(TRUNC(E1499,8)*F1499,2)</f>
        <v>3.15</v>
      </c>
    </row>
    <row r="1500" spans="1:7" ht="18" customHeight="1">
      <c r="A1500" s="30"/>
      <c r="B1500" s="30"/>
      <c r="C1500" s="30"/>
      <c r="D1500" s="30"/>
      <c r="E1500" s="85" t="s">
        <v>531</v>
      </c>
      <c r="F1500" s="85"/>
      <c r="G1500" s="34">
        <f>SUM(G1498:G1499)</f>
        <v>10.91</v>
      </c>
    </row>
    <row r="1501" spans="1:7" ht="15" customHeight="1">
      <c r="A1501" s="30"/>
      <c r="B1501" s="30"/>
      <c r="C1501" s="30"/>
      <c r="D1501" s="30"/>
      <c r="E1501" s="86" t="s">
        <v>522</v>
      </c>
      <c r="F1501" s="86"/>
      <c r="G1501" s="35">
        <f>SUM(G1496,G1500)</f>
        <v>466.83000000000004</v>
      </c>
    </row>
    <row r="1502" spans="1:7" ht="9.9499999999999993" customHeight="1">
      <c r="A1502" s="30"/>
      <c r="B1502" s="30"/>
      <c r="C1502" s="30"/>
      <c r="D1502" s="30"/>
      <c r="E1502" s="87"/>
      <c r="F1502" s="87"/>
      <c r="G1502" s="87"/>
    </row>
    <row r="1503" spans="1:7" ht="27" customHeight="1">
      <c r="A1503" s="88" t="s">
        <v>1170</v>
      </c>
      <c r="B1503" s="88"/>
      <c r="C1503" s="88"/>
      <c r="D1503" s="88"/>
      <c r="E1503" s="88"/>
      <c r="F1503" s="88"/>
      <c r="G1503" s="88"/>
    </row>
    <row r="1504" spans="1:7" ht="15" customHeight="1">
      <c r="A1504" s="84" t="s">
        <v>507</v>
      </c>
      <c r="B1504" s="84"/>
      <c r="C1504" s="25" t="s">
        <v>3</v>
      </c>
      <c r="D1504" s="25" t="s">
        <v>4</v>
      </c>
      <c r="E1504" s="25" t="s">
        <v>508</v>
      </c>
      <c r="F1504" s="25" t="s">
        <v>509</v>
      </c>
      <c r="G1504" s="32" t="s">
        <v>510</v>
      </c>
    </row>
    <row r="1505" spans="1:7" ht="24.75">
      <c r="A1505" s="26" t="s">
        <v>1171</v>
      </c>
      <c r="B1505" s="27" t="s">
        <v>1172</v>
      </c>
      <c r="C1505" s="26" t="s">
        <v>37</v>
      </c>
      <c r="D1505" s="26" t="s">
        <v>20</v>
      </c>
      <c r="E1505" s="28">
        <v>0.55600000000000005</v>
      </c>
      <c r="F1505" s="29">
        <v>346.69</v>
      </c>
      <c r="G1505" s="33">
        <f>TRUNC(TRUNC(E1505,8)*F1505,2)</f>
        <v>192.75</v>
      </c>
    </row>
    <row r="1506" spans="1:7" ht="16.5">
      <c r="A1506" s="26" t="s">
        <v>1173</v>
      </c>
      <c r="B1506" s="27" t="s">
        <v>1174</v>
      </c>
      <c r="C1506" s="26" t="s">
        <v>37</v>
      </c>
      <c r="D1506" s="26" t="s">
        <v>20</v>
      </c>
      <c r="E1506" s="28">
        <v>7.3</v>
      </c>
      <c r="F1506" s="29">
        <v>0.17</v>
      </c>
      <c r="G1506" s="33">
        <f>TRUNC(TRUNC(E1506,8)*F1506,2)</f>
        <v>1.24</v>
      </c>
    </row>
    <row r="1507" spans="1:7" ht="15" customHeight="1">
      <c r="A1507" s="26" t="s">
        <v>1175</v>
      </c>
      <c r="B1507" s="27" t="s">
        <v>1176</v>
      </c>
      <c r="C1507" s="26" t="s">
        <v>37</v>
      </c>
      <c r="D1507" s="26" t="s">
        <v>20</v>
      </c>
      <c r="E1507" s="28">
        <v>0.60107140000000003</v>
      </c>
      <c r="F1507" s="29">
        <v>20.52</v>
      </c>
      <c r="G1507" s="33">
        <f>TRUNC(TRUNC(E1507,8)*F1507,2)</f>
        <v>12.33</v>
      </c>
    </row>
    <row r="1508" spans="1:7" ht="15" customHeight="1">
      <c r="A1508" s="30"/>
      <c r="B1508" s="30"/>
      <c r="C1508" s="30"/>
      <c r="D1508" s="30"/>
      <c r="E1508" s="85" t="s">
        <v>521</v>
      </c>
      <c r="F1508" s="85"/>
      <c r="G1508" s="34">
        <f>SUM(G1505:G1507)</f>
        <v>206.32000000000002</v>
      </c>
    </row>
    <row r="1509" spans="1:7" ht="15" customHeight="1">
      <c r="A1509" s="84" t="s">
        <v>524</v>
      </c>
      <c r="B1509" s="84"/>
      <c r="C1509" s="25" t="s">
        <v>3</v>
      </c>
      <c r="D1509" s="25" t="s">
        <v>4</v>
      </c>
      <c r="E1509" s="25" t="s">
        <v>508</v>
      </c>
      <c r="F1509" s="25" t="s">
        <v>509</v>
      </c>
      <c r="G1509" s="32" t="s">
        <v>510</v>
      </c>
    </row>
    <row r="1510" spans="1:7" ht="15" customHeight="1">
      <c r="A1510" s="26" t="s">
        <v>655</v>
      </c>
      <c r="B1510" s="27" t="s">
        <v>622</v>
      </c>
      <c r="C1510" s="26" t="s">
        <v>37</v>
      </c>
      <c r="D1510" s="26" t="s">
        <v>527</v>
      </c>
      <c r="E1510" s="28">
        <v>0.23529</v>
      </c>
      <c r="F1510" s="29">
        <v>28.51</v>
      </c>
      <c r="G1510" s="33">
        <f>TRUNC(TRUNC(E1510,8)*F1510,2)</f>
        <v>6.7</v>
      </c>
    </row>
    <row r="1511" spans="1:7" ht="15" customHeight="1">
      <c r="A1511" s="26" t="s">
        <v>656</v>
      </c>
      <c r="B1511" s="27" t="s">
        <v>544</v>
      </c>
      <c r="C1511" s="26" t="s">
        <v>37</v>
      </c>
      <c r="D1511" s="26" t="s">
        <v>527</v>
      </c>
      <c r="E1511" s="28">
        <v>0.11914821</v>
      </c>
      <c r="F1511" s="29">
        <v>23.48</v>
      </c>
      <c r="G1511" s="33">
        <f>TRUNC(TRUNC(E1511,8)*F1511,2)</f>
        <v>2.79</v>
      </c>
    </row>
    <row r="1512" spans="1:7" ht="18" customHeight="1">
      <c r="A1512" s="30"/>
      <c r="B1512" s="30"/>
      <c r="C1512" s="30"/>
      <c r="D1512" s="30"/>
      <c r="E1512" s="85" t="s">
        <v>531</v>
      </c>
      <c r="F1512" s="85"/>
      <c r="G1512" s="34">
        <f>SUM(G1510:G1511)</f>
        <v>9.49</v>
      </c>
    </row>
    <row r="1513" spans="1:7" ht="15" customHeight="1">
      <c r="A1513" s="30"/>
      <c r="B1513" s="30"/>
      <c r="C1513" s="30"/>
      <c r="D1513" s="30"/>
      <c r="E1513" s="86" t="s">
        <v>522</v>
      </c>
      <c r="F1513" s="86"/>
      <c r="G1513" s="35">
        <f>SUM(G1508,G1512)</f>
        <v>215.81000000000003</v>
      </c>
    </row>
    <row r="1514" spans="1:7" ht="9.9499999999999993" customHeight="1">
      <c r="A1514" s="30"/>
      <c r="B1514" s="30"/>
      <c r="C1514" s="30"/>
      <c r="D1514" s="30"/>
      <c r="E1514" s="87"/>
      <c r="F1514" s="87"/>
      <c r="G1514" s="87"/>
    </row>
    <row r="1515" spans="1:7" ht="20.100000000000001" customHeight="1">
      <c r="A1515" s="88" t="s">
        <v>1177</v>
      </c>
      <c r="B1515" s="88"/>
      <c r="C1515" s="88"/>
      <c r="D1515" s="88"/>
      <c r="E1515" s="88"/>
      <c r="F1515" s="88"/>
      <c r="G1515" s="88"/>
    </row>
    <row r="1516" spans="1:7" ht="15" customHeight="1">
      <c r="A1516" s="84" t="s">
        <v>507</v>
      </c>
      <c r="B1516" s="84"/>
      <c r="C1516" s="25" t="s">
        <v>3</v>
      </c>
      <c r="D1516" s="25" t="s">
        <v>4</v>
      </c>
      <c r="E1516" s="25" t="s">
        <v>508</v>
      </c>
      <c r="F1516" s="25" t="s">
        <v>509</v>
      </c>
      <c r="G1516" s="32" t="s">
        <v>510</v>
      </c>
    </row>
    <row r="1517" spans="1:7" ht="38.1" customHeight="1">
      <c r="A1517" s="26" t="s">
        <v>1171</v>
      </c>
      <c r="B1517" s="27" t="s">
        <v>1172</v>
      </c>
      <c r="C1517" s="26" t="s">
        <v>37</v>
      </c>
      <c r="D1517" s="26" t="s">
        <v>20</v>
      </c>
      <c r="E1517" s="28">
        <v>0.55600000000000005</v>
      </c>
      <c r="F1517" s="29">
        <v>346.69</v>
      </c>
      <c r="G1517" s="33">
        <f>TRUNC(TRUNC(E1517,8)*F1517,2)</f>
        <v>192.75</v>
      </c>
    </row>
    <row r="1518" spans="1:7" ht="29.1" customHeight="1">
      <c r="A1518" s="26" t="s">
        <v>1173</v>
      </c>
      <c r="B1518" s="27" t="s">
        <v>1174</v>
      </c>
      <c r="C1518" s="26" t="s">
        <v>37</v>
      </c>
      <c r="D1518" s="26" t="s">
        <v>20</v>
      </c>
      <c r="E1518" s="28">
        <v>7.3</v>
      </c>
      <c r="F1518" s="29">
        <v>0.17</v>
      </c>
      <c r="G1518" s="33">
        <f>TRUNC(TRUNC(E1518,8)*F1518,2)</f>
        <v>1.24</v>
      </c>
    </row>
    <row r="1519" spans="1:7" ht="15" customHeight="1">
      <c r="A1519" s="26" t="s">
        <v>1175</v>
      </c>
      <c r="B1519" s="27" t="s">
        <v>1176</v>
      </c>
      <c r="C1519" s="26" t="s">
        <v>37</v>
      </c>
      <c r="D1519" s="26" t="s">
        <v>20</v>
      </c>
      <c r="E1519" s="28">
        <v>0.60107140000000003</v>
      </c>
      <c r="F1519" s="29">
        <v>20.52</v>
      </c>
      <c r="G1519" s="33">
        <f>TRUNC(TRUNC(E1519,8)*F1519,2)</f>
        <v>12.33</v>
      </c>
    </row>
    <row r="1520" spans="1:7" ht="15" customHeight="1">
      <c r="A1520" s="30"/>
      <c r="B1520" s="30"/>
      <c r="C1520" s="30"/>
      <c r="D1520" s="30"/>
      <c r="E1520" s="85" t="s">
        <v>521</v>
      </c>
      <c r="F1520" s="85"/>
      <c r="G1520" s="34">
        <f>SUM(G1517:G1519)</f>
        <v>206.32000000000002</v>
      </c>
    </row>
    <row r="1521" spans="1:7" ht="15" customHeight="1">
      <c r="A1521" s="84" t="s">
        <v>524</v>
      </c>
      <c r="B1521" s="84"/>
      <c r="C1521" s="25" t="s">
        <v>3</v>
      </c>
      <c r="D1521" s="25" t="s">
        <v>4</v>
      </c>
      <c r="E1521" s="25" t="s">
        <v>508</v>
      </c>
      <c r="F1521" s="25" t="s">
        <v>509</v>
      </c>
      <c r="G1521" s="32" t="s">
        <v>510</v>
      </c>
    </row>
    <row r="1522" spans="1:7" ht="15" customHeight="1">
      <c r="A1522" s="26" t="s">
        <v>655</v>
      </c>
      <c r="B1522" s="27" t="s">
        <v>622</v>
      </c>
      <c r="C1522" s="26" t="s">
        <v>37</v>
      </c>
      <c r="D1522" s="26" t="s">
        <v>527</v>
      </c>
      <c r="E1522" s="28">
        <v>0.23529</v>
      </c>
      <c r="F1522" s="29">
        <v>28.51</v>
      </c>
      <c r="G1522" s="33">
        <f>TRUNC(TRUNC(E1522,8)*F1522,2)</f>
        <v>6.7</v>
      </c>
    </row>
    <row r="1523" spans="1:7" ht="15" customHeight="1">
      <c r="A1523" s="26" t="s">
        <v>656</v>
      </c>
      <c r="B1523" s="27" t="s">
        <v>544</v>
      </c>
      <c r="C1523" s="26" t="s">
        <v>37</v>
      </c>
      <c r="D1523" s="26" t="s">
        <v>527</v>
      </c>
      <c r="E1523" s="28">
        <v>0.11914821</v>
      </c>
      <c r="F1523" s="29">
        <v>23.48</v>
      </c>
      <c r="G1523" s="33">
        <f>TRUNC(TRUNC(E1523,8)*F1523,2)</f>
        <v>2.79</v>
      </c>
    </row>
    <row r="1524" spans="1:7" ht="18" customHeight="1">
      <c r="A1524" s="30"/>
      <c r="B1524" s="30"/>
      <c r="C1524" s="30"/>
      <c r="D1524" s="30"/>
      <c r="E1524" s="85" t="s">
        <v>531</v>
      </c>
      <c r="F1524" s="85"/>
      <c r="G1524" s="34">
        <f>SUM(G1522:G1523)</f>
        <v>9.49</v>
      </c>
    </row>
    <row r="1525" spans="1:7" ht="15" customHeight="1">
      <c r="A1525" s="30"/>
      <c r="B1525" s="30"/>
      <c r="C1525" s="30"/>
      <c r="D1525" s="30"/>
      <c r="E1525" s="86" t="s">
        <v>522</v>
      </c>
      <c r="F1525" s="86"/>
      <c r="G1525" s="35">
        <f>SUM(G1520,G1524)</f>
        <v>215.81000000000003</v>
      </c>
    </row>
    <row r="1526" spans="1:7" ht="9.9499999999999993" customHeight="1">
      <c r="A1526" s="30"/>
      <c r="B1526" s="30"/>
      <c r="C1526" s="30"/>
      <c r="D1526" s="30"/>
      <c r="E1526" s="87"/>
      <c r="F1526" s="87"/>
      <c r="G1526" s="87"/>
    </row>
    <row r="1527" spans="1:7" ht="20.100000000000001" customHeight="1">
      <c r="A1527" s="88" t="s">
        <v>1178</v>
      </c>
      <c r="B1527" s="88"/>
      <c r="C1527" s="88"/>
      <c r="D1527" s="88"/>
      <c r="E1527" s="88"/>
      <c r="F1527" s="88"/>
      <c r="G1527" s="88"/>
    </row>
    <row r="1528" spans="1:7" ht="15" customHeight="1">
      <c r="A1528" s="84" t="s">
        <v>507</v>
      </c>
      <c r="B1528" s="84"/>
      <c r="C1528" s="25" t="s">
        <v>3</v>
      </c>
      <c r="D1528" s="25" t="s">
        <v>4</v>
      </c>
      <c r="E1528" s="25" t="s">
        <v>508</v>
      </c>
      <c r="F1528" s="25" t="s">
        <v>509</v>
      </c>
      <c r="G1528" s="32" t="s">
        <v>510</v>
      </c>
    </row>
    <row r="1529" spans="1:7">
      <c r="A1529" s="26" t="s">
        <v>1179</v>
      </c>
      <c r="B1529" s="27" t="s">
        <v>1180</v>
      </c>
      <c r="C1529" s="26" t="s">
        <v>15</v>
      </c>
      <c r="D1529" s="26" t="s">
        <v>1181</v>
      </c>
      <c r="E1529" s="28">
        <v>0.08</v>
      </c>
      <c r="F1529" s="29">
        <v>109.9</v>
      </c>
      <c r="G1529" s="33">
        <f>TRUNC(TRUNC(E1529,8)*F1529,2)</f>
        <v>8.7899999999999991</v>
      </c>
    </row>
    <row r="1530" spans="1:7">
      <c r="A1530" s="26" t="s">
        <v>1182</v>
      </c>
      <c r="B1530" s="27" t="s">
        <v>1183</v>
      </c>
      <c r="C1530" s="26" t="s">
        <v>15</v>
      </c>
      <c r="D1530" s="26" t="s">
        <v>1181</v>
      </c>
      <c r="E1530" s="28">
        <v>0.05</v>
      </c>
      <c r="F1530" s="29">
        <v>34.54</v>
      </c>
      <c r="G1530" s="33">
        <f>TRUNC(TRUNC(E1530,8)*F1530,2)</f>
        <v>1.72</v>
      </c>
    </row>
    <row r="1531" spans="1:7">
      <c r="A1531" s="26" t="s">
        <v>1184</v>
      </c>
      <c r="B1531" s="27" t="s">
        <v>1185</v>
      </c>
      <c r="C1531" s="26" t="s">
        <v>15</v>
      </c>
      <c r="D1531" s="26" t="s">
        <v>133</v>
      </c>
      <c r="E1531" s="28">
        <v>0.5</v>
      </c>
      <c r="F1531" s="29">
        <v>0.83</v>
      </c>
      <c r="G1531" s="33">
        <f>TRUNC(TRUNC(E1531,8)*F1531,2)</f>
        <v>0.41</v>
      </c>
    </row>
    <row r="1532" spans="1:7">
      <c r="A1532" s="26" t="s">
        <v>1186</v>
      </c>
      <c r="B1532" s="27" t="s">
        <v>1187</v>
      </c>
      <c r="C1532" s="26" t="s">
        <v>15</v>
      </c>
      <c r="D1532" s="26" t="s">
        <v>1181</v>
      </c>
      <c r="E1532" s="28">
        <v>0.11</v>
      </c>
      <c r="F1532" s="29">
        <v>43.9</v>
      </c>
      <c r="G1532" s="33">
        <f>TRUNC(TRUNC(E1532,8)*F1532,2)</f>
        <v>4.82</v>
      </c>
    </row>
    <row r="1533" spans="1:7" ht="15" customHeight="1">
      <c r="A1533" s="30"/>
      <c r="B1533" s="30"/>
      <c r="C1533" s="30"/>
      <c r="D1533" s="30"/>
      <c r="E1533" s="85" t="s">
        <v>521</v>
      </c>
      <c r="F1533" s="85"/>
      <c r="G1533" s="34">
        <f>SUM(G1529:G1532)</f>
        <v>15.74</v>
      </c>
    </row>
    <row r="1534" spans="1:7" ht="15" customHeight="1">
      <c r="A1534" s="84" t="s">
        <v>524</v>
      </c>
      <c r="B1534" s="84"/>
      <c r="C1534" s="25" t="s">
        <v>3</v>
      </c>
      <c r="D1534" s="25" t="s">
        <v>4</v>
      </c>
      <c r="E1534" s="25" t="s">
        <v>508</v>
      </c>
      <c r="F1534" s="25" t="s">
        <v>509</v>
      </c>
      <c r="G1534" s="32" t="s">
        <v>510</v>
      </c>
    </row>
    <row r="1535" spans="1:7">
      <c r="A1535" s="26" t="s">
        <v>1188</v>
      </c>
      <c r="B1535" s="27" t="s">
        <v>1189</v>
      </c>
      <c r="C1535" s="26" t="s">
        <v>15</v>
      </c>
      <c r="D1535" s="26" t="s">
        <v>542</v>
      </c>
      <c r="E1535" s="28">
        <v>0.53115104000000002</v>
      </c>
      <c r="F1535" s="29">
        <v>32.42</v>
      </c>
      <c r="G1535" s="33">
        <f>TRUNC(TRUNC(E1535,8)*F1535,2)</f>
        <v>17.21</v>
      </c>
    </row>
    <row r="1536" spans="1:7">
      <c r="A1536" s="26" t="s">
        <v>543</v>
      </c>
      <c r="B1536" s="27" t="s">
        <v>544</v>
      </c>
      <c r="C1536" s="26" t="s">
        <v>15</v>
      </c>
      <c r="D1536" s="26" t="s">
        <v>542</v>
      </c>
      <c r="E1536" s="28">
        <v>0.26572973999999999</v>
      </c>
      <c r="F1536" s="29">
        <v>24.89</v>
      </c>
      <c r="G1536" s="33">
        <f>TRUNC(TRUNC(E1536,8)*F1536,2)</f>
        <v>6.61</v>
      </c>
    </row>
    <row r="1537" spans="1:7" ht="18" customHeight="1">
      <c r="A1537" s="30"/>
      <c r="B1537" s="30"/>
      <c r="C1537" s="30"/>
      <c r="D1537" s="30"/>
      <c r="E1537" s="85" t="s">
        <v>531</v>
      </c>
      <c r="F1537" s="85"/>
      <c r="G1537" s="34">
        <f>SUM(G1535:G1536)</f>
        <v>23.82</v>
      </c>
    </row>
    <row r="1538" spans="1:7" ht="15" customHeight="1">
      <c r="A1538" s="30"/>
      <c r="B1538" s="30"/>
      <c r="C1538" s="30"/>
      <c r="D1538" s="30"/>
      <c r="E1538" s="86" t="s">
        <v>522</v>
      </c>
      <c r="F1538" s="86"/>
      <c r="G1538" s="35">
        <f>SUM(G1533,G1537)</f>
        <v>39.56</v>
      </c>
    </row>
    <row r="1539" spans="1:7" ht="9.9499999999999993" customHeight="1">
      <c r="A1539" s="30"/>
      <c r="B1539" s="30"/>
      <c r="C1539" s="30"/>
      <c r="D1539" s="30"/>
      <c r="E1539" s="87"/>
      <c r="F1539" s="87"/>
      <c r="G1539" s="87"/>
    </row>
    <row r="1540" spans="1:7" ht="20.100000000000001" customHeight="1">
      <c r="A1540" s="88" t="s">
        <v>1190</v>
      </c>
      <c r="B1540" s="88"/>
      <c r="C1540" s="88"/>
      <c r="D1540" s="88"/>
      <c r="E1540" s="88"/>
      <c r="F1540" s="88"/>
      <c r="G1540" s="88"/>
    </row>
    <row r="1541" spans="1:7" ht="15" customHeight="1">
      <c r="A1541" s="84" t="s">
        <v>507</v>
      </c>
      <c r="B1541" s="84"/>
      <c r="C1541" s="25" t="s">
        <v>3</v>
      </c>
      <c r="D1541" s="25" t="s">
        <v>4</v>
      </c>
      <c r="E1541" s="25" t="s">
        <v>508</v>
      </c>
      <c r="F1541" s="25" t="s">
        <v>509</v>
      </c>
      <c r="G1541" s="32" t="s">
        <v>510</v>
      </c>
    </row>
    <row r="1542" spans="1:7">
      <c r="A1542" s="26" t="s">
        <v>1191</v>
      </c>
      <c r="B1542" s="27" t="s">
        <v>1192</v>
      </c>
      <c r="C1542" s="26" t="s">
        <v>15</v>
      </c>
      <c r="D1542" s="26" t="s">
        <v>1181</v>
      </c>
      <c r="E1542" s="28">
        <v>0.01</v>
      </c>
      <c r="F1542" s="29">
        <v>48.93</v>
      </c>
      <c r="G1542" s="33">
        <f>TRUNC(TRUNC(E1542,8)*F1542,2)</f>
        <v>0.48</v>
      </c>
    </row>
    <row r="1543" spans="1:7">
      <c r="A1543" s="26" t="s">
        <v>1193</v>
      </c>
      <c r="B1543" s="27" t="s">
        <v>1194</v>
      </c>
      <c r="C1543" s="26" t="s">
        <v>15</v>
      </c>
      <c r="D1543" s="26" t="s">
        <v>1181</v>
      </c>
      <c r="E1543" s="28">
        <v>0.03</v>
      </c>
      <c r="F1543" s="29">
        <v>18</v>
      </c>
      <c r="G1543" s="33">
        <f>TRUNC(TRUNC(E1543,8)*F1543,2)</f>
        <v>0.54</v>
      </c>
    </row>
    <row r="1544" spans="1:7">
      <c r="A1544" s="26" t="s">
        <v>1184</v>
      </c>
      <c r="B1544" s="27" t="s">
        <v>1185</v>
      </c>
      <c r="C1544" s="26" t="s">
        <v>15</v>
      </c>
      <c r="D1544" s="26" t="s">
        <v>133</v>
      </c>
      <c r="E1544" s="28">
        <v>0.8</v>
      </c>
      <c r="F1544" s="29">
        <v>0.83</v>
      </c>
      <c r="G1544" s="33">
        <f>TRUNC(TRUNC(E1544,8)*F1544,2)</f>
        <v>0.66</v>
      </c>
    </row>
    <row r="1545" spans="1:7">
      <c r="A1545" s="26" t="s">
        <v>1186</v>
      </c>
      <c r="B1545" s="27" t="s">
        <v>1187</v>
      </c>
      <c r="C1545" s="26" t="s">
        <v>15</v>
      </c>
      <c r="D1545" s="26" t="s">
        <v>1181</v>
      </c>
      <c r="E1545" s="28">
        <v>0.03</v>
      </c>
      <c r="F1545" s="29">
        <v>43.9</v>
      </c>
      <c r="G1545" s="33">
        <f>TRUNC(TRUNC(E1545,8)*F1545,2)</f>
        <v>1.31</v>
      </c>
    </row>
    <row r="1546" spans="1:7">
      <c r="A1546" s="26" t="s">
        <v>1195</v>
      </c>
      <c r="B1546" s="27" t="s">
        <v>1196</v>
      </c>
      <c r="C1546" s="26" t="s">
        <v>15</v>
      </c>
      <c r="D1546" s="26" t="s">
        <v>1181</v>
      </c>
      <c r="E1546" s="28">
        <v>0.05</v>
      </c>
      <c r="F1546" s="29">
        <v>110.62</v>
      </c>
      <c r="G1546" s="33">
        <f>TRUNC(TRUNC(E1546,8)*F1546,2)</f>
        <v>5.53</v>
      </c>
    </row>
    <row r="1547" spans="1:7" ht="15" customHeight="1">
      <c r="A1547" s="30"/>
      <c r="B1547" s="30"/>
      <c r="C1547" s="30"/>
      <c r="D1547" s="30"/>
      <c r="E1547" s="85" t="s">
        <v>521</v>
      </c>
      <c r="F1547" s="85"/>
      <c r="G1547" s="34">
        <f>SUM(G1542:G1546)</f>
        <v>8.52</v>
      </c>
    </row>
    <row r="1548" spans="1:7" ht="15" customHeight="1">
      <c r="A1548" s="84" t="s">
        <v>524</v>
      </c>
      <c r="B1548" s="84"/>
      <c r="C1548" s="25" t="s">
        <v>3</v>
      </c>
      <c r="D1548" s="25" t="s">
        <v>4</v>
      </c>
      <c r="E1548" s="25" t="s">
        <v>508</v>
      </c>
      <c r="F1548" s="25" t="s">
        <v>509</v>
      </c>
      <c r="G1548" s="32" t="s">
        <v>510</v>
      </c>
    </row>
    <row r="1549" spans="1:7">
      <c r="A1549" s="26" t="s">
        <v>1188</v>
      </c>
      <c r="B1549" s="27" t="s">
        <v>1189</v>
      </c>
      <c r="C1549" s="26" t="s">
        <v>15</v>
      </c>
      <c r="D1549" s="26" t="s">
        <v>542</v>
      </c>
      <c r="E1549" s="28">
        <v>0.56893844999999998</v>
      </c>
      <c r="F1549" s="29">
        <v>32.42</v>
      </c>
      <c r="G1549" s="33">
        <f>TRUNC(TRUNC(E1549,8)*F1549,2)</f>
        <v>18.440000000000001</v>
      </c>
    </row>
    <row r="1550" spans="1:7">
      <c r="A1550" s="26" t="s">
        <v>543</v>
      </c>
      <c r="B1550" s="27" t="s">
        <v>544</v>
      </c>
      <c r="C1550" s="26" t="s">
        <v>15</v>
      </c>
      <c r="D1550" s="26" t="s">
        <v>542</v>
      </c>
      <c r="E1550" s="28">
        <v>0.45515075999999999</v>
      </c>
      <c r="F1550" s="29">
        <v>24.89</v>
      </c>
      <c r="G1550" s="33">
        <f>TRUNC(TRUNC(E1550,8)*F1550,2)</f>
        <v>11.32</v>
      </c>
    </row>
    <row r="1551" spans="1:7" ht="18" customHeight="1">
      <c r="A1551" s="30"/>
      <c r="B1551" s="30"/>
      <c r="C1551" s="30"/>
      <c r="D1551" s="30"/>
      <c r="E1551" s="85" t="s">
        <v>531</v>
      </c>
      <c r="F1551" s="85"/>
      <c r="G1551" s="34">
        <f>SUM(G1549:G1550)</f>
        <v>29.76</v>
      </c>
    </row>
    <row r="1552" spans="1:7" ht="15" customHeight="1">
      <c r="A1552" s="30"/>
      <c r="B1552" s="30"/>
      <c r="C1552" s="30"/>
      <c r="D1552" s="30"/>
      <c r="E1552" s="86" t="s">
        <v>522</v>
      </c>
      <c r="F1552" s="86"/>
      <c r="G1552" s="35">
        <f>SUM(G1547,G1551)</f>
        <v>38.28</v>
      </c>
    </row>
    <row r="1553" spans="1:7" ht="9.9499999999999993" customHeight="1">
      <c r="A1553" s="30"/>
      <c r="B1553" s="30"/>
      <c r="C1553" s="30"/>
      <c r="D1553" s="30"/>
      <c r="E1553" s="87"/>
      <c r="F1553" s="87"/>
      <c r="G1553" s="87"/>
    </row>
    <row r="1554" spans="1:7" ht="20.100000000000001" customHeight="1">
      <c r="A1554" s="88" t="s">
        <v>1197</v>
      </c>
      <c r="B1554" s="88"/>
      <c r="C1554" s="88"/>
      <c r="D1554" s="88"/>
      <c r="E1554" s="88"/>
      <c r="F1554" s="88"/>
      <c r="G1554" s="88"/>
    </row>
    <row r="1555" spans="1:7" ht="15" customHeight="1">
      <c r="A1555" s="84" t="s">
        <v>507</v>
      </c>
      <c r="B1555" s="84"/>
      <c r="C1555" s="25" t="s">
        <v>3</v>
      </c>
      <c r="D1555" s="25" t="s">
        <v>4</v>
      </c>
      <c r="E1555" s="25" t="s">
        <v>508</v>
      </c>
      <c r="F1555" s="25" t="s">
        <v>509</v>
      </c>
      <c r="G1555" s="32" t="s">
        <v>510</v>
      </c>
    </row>
    <row r="1556" spans="1:7">
      <c r="A1556" s="26" t="s">
        <v>1191</v>
      </c>
      <c r="B1556" s="27" t="s">
        <v>1192</v>
      </c>
      <c r="C1556" s="26" t="s">
        <v>15</v>
      </c>
      <c r="D1556" s="26" t="s">
        <v>1181</v>
      </c>
      <c r="E1556" s="28">
        <v>0.01</v>
      </c>
      <c r="F1556" s="29">
        <v>48.93</v>
      </c>
      <c r="G1556" s="33">
        <f>TRUNC(TRUNC(E1556,8)*F1556,2)</f>
        <v>0.48</v>
      </c>
    </row>
    <row r="1557" spans="1:7">
      <c r="A1557" s="26" t="s">
        <v>1193</v>
      </c>
      <c r="B1557" s="27" t="s">
        <v>1194</v>
      </c>
      <c r="C1557" s="26" t="s">
        <v>15</v>
      </c>
      <c r="D1557" s="26" t="s">
        <v>1181</v>
      </c>
      <c r="E1557" s="28">
        <v>0.03</v>
      </c>
      <c r="F1557" s="29">
        <v>18</v>
      </c>
      <c r="G1557" s="33">
        <f>TRUNC(TRUNC(E1557,8)*F1557,2)</f>
        <v>0.54</v>
      </c>
    </row>
    <row r="1558" spans="1:7">
      <c r="A1558" s="26" t="s">
        <v>1184</v>
      </c>
      <c r="B1558" s="27" t="s">
        <v>1185</v>
      </c>
      <c r="C1558" s="26" t="s">
        <v>15</v>
      </c>
      <c r="D1558" s="26" t="s">
        <v>133</v>
      </c>
      <c r="E1558" s="28">
        <v>0.8</v>
      </c>
      <c r="F1558" s="29">
        <v>0.83</v>
      </c>
      <c r="G1558" s="33">
        <f>TRUNC(TRUNC(E1558,8)*F1558,2)</f>
        <v>0.66</v>
      </c>
    </row>
    <row r="1559" spans="1:7">
      <c r="A1559" s="26" t="s">
        <v>1186</v>
      </c>
      <c r="B1559" s="27" t="s">
        <v>1187</v>
      </c>
      <c r="C1559" s="26" t="s">
        <v>15</v>
      </c>
      <c r="D1559" s="26" t="s">
        <v>1181</v>
      </c>
      <c r="E1559" s="28">
        <v>0.03</v>
      </c>
      <c r="F1559" s="29">
        <v>43.9</v>
      </c>
      <c r="G1559" s="33">
        <f>TRUNC(TRUNC(E1559,8)*F1559,2)</f>
        <v>1.31</v>
      </c>
    </row>
    <row r="1560" spans="1:7">
      <c r="A1560" s="26" t="s">
        <v>1195</v>
      </c>
      <c r="B1560" s="27" t="s">
        <v>1196</v>
      </c>
      <c r="C1560" s="26" t="s">
        <v>15</v>
      </c>
      <c r="D1560" s="26" t="s">
        <v>1181</v>
      </c>
      <c r="E1560" s="28">
        <v>0.05</v>
      </c>
      <c r="F1560" s="29">
        <v>110.62</v>
      </c>
      <c r="G1560" s="33">
        <f>TRUNC(TRUNC(E1560,8)*F1560,2)</f>
        <v>5.53</v>
      </c>
    </row>
    <row r="1561" spans="1:7" ht="15" customHeight="1">
      <c r="A1561" s="30"/>
      <c r="B1561" s="30"/>
      <c r="C1561" s="30"/>
      <c r="D1561" s="30"/>
      <c r="E1561" s="85" t="s">
        <v>521</v>
      </c>
      <c r="F1561" s="85"/>
      <c r="G1561" s="34">
        <f>SUM(G1556:G1560)</f>
        <v>8.52</v>
      </c>
    </row>
    <row r="1562" spans="1:7" ht="15" customHeight="1">
      <c r="A1562" s="84" t="s">
        <v>524</v>
      </c>
      <c r="B1562" s="84"/>
      <c r="C1562" s="25" t="s">
        <v>3</v>
      </c>
      <c r="D1562" s="25" t="s">
        <v>4</v>
      </c>
      <c r="E1562" s="25" t="s">
        <v>508</v>
      </c>
      <c r="F1562" s="25" t="s">
        <v>509</v>
      </c>
      <c r="G1562" s="32" t="s">
        <v>510</v>
      </c>
    </row>
    <row r="1563" spans="1:7">
      <c r="A1563" s="26" t="s">
        <v>1188</v>
      </c>
      <c r="B1563" s="27" t="s">
        <v>1189</v>
      </c>
      <c r="C1563" s="26" t="s">
        <v>15</v>
      </c>
      <c r="D1563" s="26" t="s">
        <v>542</v>
      </c>
      <c r="E1563" s="28">
        <v>0.56893844999999998</v>
      </c>
      <c r="F1563" s="29">
        <v>32.42</v>
      </c>
      <c r="G1563" s="33">
        <f>TRUNC(TRUNC(E1563,8)*F1563,2)</f>
        <v>18.440000000000001</v>
      </c>
    </row>
    <row r="1564" spans="1:7">
      <c r="A1564" s="26" t="s">
        <v>543</v>
      </c>
      <c r="B1564" s="27" t="s">
        <v>544</v>
      </c>
      <c r="C1564" s="26" t="s">
        <v>15</v>
      </c>
      <c r="D1564" s="26" t="s">
        <v>542</v>
      </c>
      <c r="E1564" s="28">
        <v>0.45515075999999999</v>
      </c>
      <c r="F1564" s="29">
        <v>24.89</v>
      </c>
      <c r="G1564" s="33">
        <f>TRUNC(TRUNC(E1564,8)*F1564,2)</f>
        <v>11.32</v>
      </c>
    </row>
    <row r="1565" spans="1:7" ht="18" customHeight="1">
      <c r="A1565" s="30"/>
      <c r="B1565" s="30"/>
      <c r="C1565" s="30"/>
      <c r="D1565" s="30"/>
      <c r="E1565" s="85" t="s">
        <v>531</v>
      </c>
      <c r="F1565" s="85"/>
      <c r="G1565" s="34">
        <f>SUM(G1563:G1564)</f>
        <v>29.76</v>
      </c>
    </row>
    <row r="1566" spans="1:7" ht="15" customHeight="1">
      <c r="A1566" s="30"/>
      <c r="B1566" s="30"/>
      <c r="C1566" s="30"/>
      <c r="D1566" s="30"/>
      <c r="E1566" s="86" t="s">
        <v>522</v>
      </c>
      <c r="F1566" s="86"/>
      <c r="G1566" s="35">
        <f>SUM(G1561,G1565)</f>
        <v>38.28</v>
      </c>
    </row>
    <row r="1567" spans="1:7" ht="9.9499999999999993" customHeight="1">
      <c r="A1567" s="30"/>
      <c r="B1567" s="30"/>
      <c r="C1567" s="30"/>
      <c r="D1567" s="30"/>
      <c r="E1567" s="87"/>
      <c r="F1567" s="87"/>
      <c r="G1567" s="87"/>
    </row>
    <row r="1568" spans="1:7" ht="20.100000000000001" customHeight="1">
      <c r="A1568" s="88" t="s">
        <v>1198</v>
      </c>
      <c r="B1568" s="88"/>
      <c r="C1568" s="88"/>
      <c r="D1568" s="88"/>
      <c r="E1568" s="88"/>
      <c r="F1568" s="88"/>
      <c r="G1568" s="88"/>
    </row>
    <row r="1569" spans="1:7" ht="15" customHeight="1">
      <c r="A1569" s="84" t="s">
        <v>507</v>
      </c>
      <c r="B1569" s="84"/>
      <c r="C1569" s="25" t="s">
        <v>3</v>
      </c>
      <c r="D1569" s="25" t="s">
        <v>4</v>
      </c>
      <c r="E1569" s="25" t="s">
        <v>508</v>
      </c>
      <c r="F1569" s="25" t="s">
        <v>509</v>
      </c>
      <c r="G1569" s="32" t="s">
        <v>510</v>
      </c>
    </row>
    <row r="1570" spans="1:7" ht="22.15" customHeight="1">
      <c r="A1570" s="26" t="s">
        <v>1199</v>
      </c>
      <c r="B1570" s="27" t="s">
        <v>1200</v>
      </c>
      <c r="C1570" s="26" t="s">
        <v>37</v>
      </c>
      <c r="D1570" s="26" t="s">
        <v>590</v>
      </c>
      <c r="E1570" s="28">
        <v>3.6999999999999998E-2</v>
      </c>
      <c r="F1570" s="29">
        <v>20.68</v>
      </c>
      <c r="G1570" s="33">
        <f t="shared" ref="G1570:G1576" si="12">TRUNC(TRUNC(E1570,8)*F1570,2)</f>
        <v>0.76</v>
      </c>
    </row>
    <row r="1571" spans="1:7" ht="19.899999999999999" customHeight="1">
      <c r="A1571" s="26" t="s">
        <v>1201</v>
      </c>
      <c r="B1571" s="27" t="s">
        <v>1202</v>
      </c>
      <c r="C1571" s="26" t="s">
        <v>37</v>
      </c>
      <c r="D1571" s="26" t="s">
        <v>38</v>
      </c>
      <c r="E1571" s="28">
        <v>1.0363</v>
      </c>
      <c r="F1571" s="29">
        <v>25.72</v>
      </c>
      <c r="G1571" s="33">
        <f t="shared" si="12"/>
        <v>26.65</v>
      </c>
    </row>
    <row r="1572" spans="1:7" ht="16.899999999999999" customHeight="1">
      <c r="A1572" s="26" t="s">
        <v>1203</v>
      </c>
      <c r="B1572" s="27" t="s">
        <v>1204</v>
      </c>
      <c r="C1572" s="26" t="s">
        <v>37</v>
      </c>
      <c r="D1572" s="26" t="s">
        <v>20</v>
      </c>
      <c r="E1572" s="28">
        <v>2.2134</v>
      </c>
      <c r="F1572" s="29">
        <v>0.22</v>
      </c>
      <c r="G1572" s="33">
        <f t="shared" si="12"/>
        <v>0.48</v>
      </c>
    </row>
    <row r="1573" spans="1:7" ht="15.6" customHeight="1">
      <c r="A1573" s="26" t="s">
        <v>1205</v>
      </c>
      <c r="B1573" s="27" t="s">
        <v>1206</v>
      </c>
      <c r="C1573" s="26" t="s">
        <v>37</v>
      </c>
      <c r="D1573" s="26" t="s">
        <v>1207</v>
      </c>
      <c r="E1573" s="28">
        <v>1.23E-2</v>
      </c>
      <c r="F1573" s="29">
        <v>24.88</v>
      </c>
      <c r="G1573" s="33">
        <f t="shared" si="12"/>
        <v>0.3</v>
      </c>
    </row>
    <row r="1574" spans="1:7" ht="18" customHeight="1">
      <c r="A1574" s="26" t="s">
        <v>1208</v>
      </c>
      <c r="B1574" s="27" t="s">
        <v>1209</v>
      </c>
      <c r="C1574" s="26" t="s">
        <v>37</v>
      </c>
      <c r="D1574" s="26" t="s">
        <v>1207</v>
      </c>
      <c r="E1574" s="28">
        <v>3.3599999999999998E-2</v>
      </c>
      <c r="F1574" s="29">
        <v>42.66</v>
      </c>
      <c r="G1574" s="33">
        <f t="shared" si="12"/>
        <v>1.43</v>
      </c>
    </row>
    <row r="1575" spans="1:7" ht="25.15" customHeight="1">
      <c r="A1575" s="26" t="s">
        <v>1210</v>
      </c>
      <c r="B1575" s="27" t="s">
        <v>1211</v>
      </c>
      <c r="C1575" s="26" t="s">
        <v>37</v>
      </c>
      <c r="D1575" s="26" t="s">
        <v>20</v>
      </c>
      <c r="E1575" s="28">
        <v>1.2266999999999999</v>
      </c>
      <c r="F1575" s="29">
        <v>2.0299999999999998</v>
      </c>
      <c r="G1575" s="33">
        <f t="shared" si="12"/>
        <v>2.4900000000000002</v>
      </c>
    </row>
    <row r="1576" spans="1:7" ht="23.45" customHeight="1">
      <c r="A1576" s="26" t="s">
        <v>1212</v>
      </c>
      <c r="B1576" s="27" t="s">
        <v>1213</v>
      </c>
      <c r="C1576" s="26" t="s">
        <v>37</v>
      </c>
      <c r="D1576" s="26" t="s">
        <v>87</v>
      </c>
      <c r="E1576" s="28">
        <v>3.5470000000000002</v>
      </c>
      <c r="F1576" s="29">
        <v>5.41</v>
      </c>
      <c r="G1576" s="33">
        <f t="shared" si="12"/>
        <v>19.18</v>
      </c>
    </row>
    <row r="1577" spans="1:7" ht="15" customHeight="1">
      <c r="A1577" s="30"/>
      <c r="B1577" s="30"/>
      <c r="C1577" s="30"/>
      <c r="D1577" s="30"/>
      <c r="E1577" s="85" t="s">
        <v>521</v>
      </c>
      <c r="F1577" s="85"/>
      <c r="G1577" s="34">
        <f>SUM(G1570:G1576)</f>
        <v>51.29</v>
      </c>
    </row>
    <row r="1578" spans="1:7" ht="15" customHeight="1">
      <c r="A1578" s="84" t="s">
        <v>524</v>
      </c>
      <c r="B1578" s="84"/>
      <c r="C1578" s="25" t="s">
        <v>3</v>
      </c>
      <c r="D1578" s="25" t="s">
        <v>4</v>
      </c>
      <c r="E1578" s="25" t="s">
        <v>508</v>
      </c>
      <c r="F1578" s="25" t="s">
        <v>509</v>
      </c>
      <c r="G1578" s="32" t="s">
        <v>510</v>
      </c>
    </row>
    <row r="1579" spans="1:7" ht="18" customHeight="1">
      <c r="A1579" s="26" t="s">
        <v>1214</v>
      </c>
      <c r="B1579" s="27" t="s">
        <v>1215</v>
      </c>
      <c r="C1579" s="26" t="s">
        <v>37</v>
      </c>
      <c r="D1579" s="26" t="s">
        <v>527</v>
      </c>
      <c r="E1579" s="28">
        <v>0.45503053999999998</v>
      </c>
      <c r="F1579" s="29">
        <v>24.28</v>
      </c>
      <c r="G1579" s="33">
        <f>TRUNC(TRUNC(E1579,8)*F1579,2)</f>
        <v>11.04</v>
      </c>
    </row>
    <row r="1580" spans="1:7" ht="18" customHeight="1">
      <c r="A1580" s="30"/>
      <c r="B1580" s="30"/>
      <c r="C1580" s="30"/>
      <c r="D1580" s="30"/>
      <c r="E1580" s="85" t="s">
        <v>531</v>
      </c>
      <c r="F1580" s="85"/>
      <c r="G1580" s="34">
        <f>SUM(G1579:G1579)</f>
        <v>11.04</v>
      </c>
    </row>
    <row r="1581" spans="1:7" ht="15" customHeight="1">
      <c r="A1581" s="30"/>
      <c r="B1581" s="30"/>
      <c r="C1581" s="30"/>
      <c r="D1581" s="30"/>
      <c r="E1581" s="86" t="s">
        <v>522</v>
      </c>
      <c r="F1581" s="86"/>
      <c r="G1581" s="35">
        <f>SUM(G1577,G1580)</f>
        <v>62.33</v>
      </c>
    </row>
    <row r="1582" spans="1:7" ht="9.9499999999999993" customHeight="1">
      <c r="A1582" s="30"/>
      <c r="B1582" s="30"/>
      <c r="C1582" s="30"/>
      <c r="D1582" s="30"/>
      <c r="E1582" s="87"/>
      <c r="F1582" s="87"/>
      <c r="G1582" s="87"/>
    </row>
    <row r="1583" spans="1:7" ht="20.100000000000001" customHeight="1">
      <c r="A1583" s="88" t="s">
        <v>1216</v>
      </c>
      <c r="B1583" s="88"/>
      <c r="C1583" s="88"/>
      <c r="D1583" s="88"/>
      <c r="E1583" s="88"/>
      <c r="F1583" s="88"/>
      <c r="G1583" s="88"/>
    </row>
    <row r="1584" spans="1:7" ht="15" customHeight="1">
      <c r="A1584" s="84" t="s">
        <v>507</v>
      </c>
      <c r="B1584" s="84"/>
      <c r="C1584" s="25" t="s">
        <v>3</v>
      </c>
      <c r="D1584" s="25" t="s">
        <v>4</v>
      </c>
      <c r="E1584" s="25" t="s">
        <v>508</v>
      </c>
      <c r="F1584" s="25" t="s">
        <v>509</v>
      </c>
      <c r="G1584" s="32" t="s">
        <v>510</v>
      </c>
    </row>
    <row r="1585" spans="1:7">
      <c r="A1585" s="26" t="s">
        <v>1217</v>
      </c>
      <c r="B1585" s="27" t="s">
        <v>1218</v>
      </c>
      <c r="C1585" s="26" t="s">
        <v>15</v>
      </c>
      <c r="D1585" s="26" t="s">
        <v>256</v>
      </c>
      <c r="E1585" s="28">
        <v>1.05</v>
      </c>
      <c r="F1585" s="29">
        <v>6.54</v>
      </c>
      <c r="G1585" s="33">
        <f>TRUNC(TRUNC(E1585,8)*F1585,2)</f>
        <v>6.86</v>
      </c>
    </row>
    <row r="1586" spans="1:7">
      <c r="A1586" s="26" t="s">
        <v>1219</v>
      </c>
      <c r="B1586" s="27" t="s">
        <v>1220</v>
      </c>
      <c r="C1586" s="26" t="s">
        <v>15</v>
      </c>
      <c r="D1586" s="26" t="s">
        <v>243</v>
      </c>
      <c r="E1586" s="28">
        <v>0.01</v>
      </c>
      <c r="F1586" s="29">
        <v>146.93</v>
      </c>
      <c r="G1586" s="33">
        <f>TRUNC(TRUNC(E1586,8)*F1586,2)</f>
        <v>1.46</v>
      </c>
    </row>
    <row r="1587" spans="1:7" ht="15" customHeight="1">
      <c r="A1587" s="30"/>
      <c r="B1587" s="30"/>
      <c r="C1587" s="30"/>
      <c r="D1587" s="30"/>
      <c r="E1587" s="85" t="s">
        <v>521</v>
      </c>
      <c r="F1587" s="85"/>
      <c r="G1587" s="34">
        <f>SUM(G1585:G1586)</f>
        <v>8.32</v>
      </c>
    </row>
    <row r="1588" spans="1:7" ht="15" customHeight="1">
      <c r="A1588" s="84" t="s">
        <v>524</v>
      </c>
      <c r="B1588" s="84"/>
      <c r="C1588" s="25" t="s">
        <v>3</v>
      </c>
      <c r="D1588" s="25" t="s">
        <v>4</v>
      </c>
      <c r="E1588" s="25" t="s">
        <v>508</v>
      </c>
      <c r="F1588" s="25" t="s">
        <v>509</v>
      </c>
      <c r="G1588" s="32" t="s">
        <v>510</v>
      </c>
    </row>
    <row r="1589" spans="1:7">
      <c r="A1589" s="26" t="s">
        <v>1221</v>
      </c>
      <c r="B1589" s="27" t="s">
        <v>1222</v>
      </c>
      <c r="C1589" s="26" t="s">
        <v>15</v>
      </c>
      <c r="D1589" s="26" t="s">
        <v>542</v>
      </c>
      <c r="E1589" s="28">
        <v>0.18971706999999999</v>
      </c>
      <c r="F1589" s="29">
        <v>24.82</v>
      </c>
      <c r="G1589" s="33">
        <f>TRUNC(TRUNC(E1589,8)*F1589,2)</f>
        <v>4.7</v>
      </c>
    </row>
    <row r="1590" spans="1:7">
      <c r="A1590" s="26" t="s">
        <v>1223</v>
      </c>
      <c r="B1590" s="27" t="s">
        <v>1224</v>
      </c>
      <c r="C1590" s="26" t="s">
        <v>15</v>
      </c>
      <c r="D1590" s="26" t="s">
        <v>542</v>
      </c>
      <c r="E1590" s="28">
        <v>0.22766048</v>
      </c>
      <c r="F1590" s="29">
        <v>30.54</v>
      </c>
      <c r="G1590" s="33">
        <f>TRUNC(TRUNC(E1590,8)*F1590,2)</f>
        <v>6.95</v>
      </c>
    </row>
    <row r="1591" spans="1:7" ht="18" customHeight="1">
      <c r="A1591" s="30"/>
      <c r="B1591" s="30"/>
      <c r="C1591" s="30"/>
      <c r="D1591" s="30"/>
      <c r="E1591" s="85" t="s">
        <v>531</v>
      </c>
      <c r="F1591" s="85"/>
      <c r="G1591" s="34">
        <f>SUM(G1589:G1590)</f>
        <v>11.65</v>
      </c>
    </row>
    <row r="1592" spans="1:7" ht="15" customHeight="1">
      <c r="A1592" s="30"/>
      <c r="B1592" s="30"/>
      <c r="C1592" s="30"/>
      <c r="D1592" s="30"/>
      <c r="E1592" s="86" t="s">
        <v>522</v>
      </c>
      <c r="F1592" s="86"/>
      <c r="G1592" s="35">
        <f>SUM(G1587,G1591)</f>
        <v>19.97</v>
      </c>
    </row>
    <row r="1593" spans="1:7" ht="9.9499999999999993" customHeight="1">
      <c r="A1593" s="30"/>
      <c r="B1593" s="30"/>
      <c r="C1593" s="30"/>
      <c r="D1593" s="30"/>
      <c r="E1593" s="87"/>
      <c r="F1593" s="87"/>
      <c r="G1593" s="87"/>
    </row>
    <row r="1594" spans="1:7" ht="20.100000000000001" customHeight="1">
      <c r="A1594" s="88" t="s">
        <v>1225</v>
      </c>
      <c r="B1594" s="88"/>
      <c r="C1594" s="88"/>
      <c r="D1594" s="88"/>
      <c r="E1594" s="88"/>
      <c r="F1594" s="88"/>
      <c r="G1594" s="88"/>
    </row>
    <row r="1595" spans="1:7" ht="15" customHeight="1">
      <c r="A1595" s="84" t="s">
        <v>507</v>
      </c>
      <c r="B1595" s="84"/>
      <c r="C1595" s="25" t="s">
        <v>3</v>
      </c>
      <c r="D1595" s="25" t="s">
        <v>4</v>
      </c>
      <c r="E1595" s="25" t="s">
        <v>508</v>
      </c>
      <c r="F1595" s="25" t="s">
        <v>509</v>
      </c>
      <c r="G1595" s="32" t="s">
        <v>510</v>
      </c>
    </row>
    <row r="1596" spans="1:7" ht="16.5">
      <c r="A1596" s="26" t="s">
        <v>1226</v>
      </c>
      <c r="B1596" s="27" t="s">
        <v>1227</v>
      </c>
      <c r="C1596" s="26" t="s">
        <v>201</v>
      </c>
      <c r="D1596" s="26" t="s">
        <v>20</v>
      </c>
      <c r="E1596" s="28">
        <v>0.82499999999999996</v>
      </c>
      <c r="F1596" s="31">
        <v>66.67</v>
      </c>
      <c r="G1596" s="36">
        <f>ROUND(ROUND(E1596,8)*F1596,4)</f>
        <v>55.002800000000001</v>
      </c>
    </row>
    <row r="1597" spans="1:7" ht="15" customHeight="1">
      <c r="A1597" s="30"/>
      <c r="B1597" s="30"/>
      <c r="C1597" s="30"/>
      <c r="D1597" s="30"/>
      <c r="E1597" s="85" t="s">
        <v>521</v>
      </c>
      <c r="F1597" s="85"/>
      <c r="G1597" s="37">
        <f>SUM(G1596:G1596)</f>
        <v>55.002800000000001</v>
      </c>
    </row>
    <row r="1598" spans="1:7" ht="15" customHeight="1">
      <c r="A1598" s="84" t="s">
        <v>731</v>
      </c>
      <c r="B1598" s="84"/>
      <c r="C1598" s="25" t="s">
        <v>3</v>
      </c>
      <c r="D1598" s="25" t="s">
        <v>4</v>
      </c>
      <c r="E1598" s="25" t="s">
        <v>508</v>
      </c>
      <c r="F1598" s="25" t="s">
        <v>509</v>
      </c>
      <c r="G1598" s="32" t="s">
        <v>510</v>
      </c>
    </row>
    <row r="1599" spans="1:7" ht="16.5">
      <c r="A1599" s="26" t="s">
        <v>1228</v>
      </c>
      <c r="B1599" s="27" t="s">
        <v>1229</v>
      </c>
      <c r="C1599" s="26" t="s">
        <v>201</v>
      </c>
      <c r="D1599" s="26" t="s">
        <v>527</v>
      </c>
      <c r="E1599" s="28">
        <v>8.8499640000000004E-2</v>
      </c>
      <c r="F1599" s="31">
        <v>21.1</v>
      </c>
      <c r="G1599" s="36">
        <f>ROUND(ROUND(E1599,8)*F1599,4)</f>
        <v>1.8673</v>
      </c>
    </row>
    <row r="1600" spans="1:7" ht="16.5">
      <c r="A1600" s="26" t="s">
        <v>1230</v>
      </c>
      <c r="B1600" s="27" t="s">
        <v>1231</v>
      </c>
      <c r="C1600" s="26" t="s">
        <v>201</v>
      </c>
      <c r="D1600" s="26" t="s">
        <v>527</v>
      </c>
      <c r="E1600" s="28">
        <v>9.3238979999999999E-2</v>
      </c>
      <c r="F1600" s="31">
        <v>26.86</v>
      </c>
      <c r="G1600" s="36">
        <f>ROUND(ROUND(E1600,8)*F1600,4)</f>
        <v>2.5044</v>
      </c>
    </row>
    <row r="1601" spans="1:7" ht="15" customHeight="1">
      <c r="A1601" s="30"/>
      <c r="B1601" s="30"/>
      <c r="C1601" s="30"/>
      <c r="D1601" s="30"/>
      <c r="E1601" s="85" t="s">
        <v>736</v>
      </c>
      <c r="F1601" s="85"/>
      <c r="G1601" s="37">
        <f>SUM(G1599:G1600)</f>
        <v>4.3716999999999997</v>
      </c>
    </row>
    <row r="1602" spans="1:7" ht="15" customHeight="1">
      <c r="A1602" s="30"/>
      <c r="B1602" s="30"/>
      <c r="C1602" s="30"/>
      <c r="D1602" s="30"/>
      <c r="E1602" s="86" t="s">
        <v>522</v>
      </c>
      <c r="F1602" s="86"/>
      <c r="G1602" s="35">
        <f>SUM(G1597,G1601)</f>
        <v>59.374499999999998</v>
      </c>
    </row>
    <row r="1603" spans="1:7" ht="9.9499999999999993" customHeight="1">
      <c r="A1603" s="30"/>
      <c r="B1603" s="30"/>
      <c r="C1603" s="30"/>
      <c r="D1603" s="30"/>
      <c r="E1603" s="87"/>
      <c r="F1603" s="87"/>
      <c r="G1603" s="87"/>
    </row>
    <row r="1604" spans="1:7" ht="20.100000000000001" customHeight="1">
      <c r="A1604" s="88" t="s">
        <v>1232</v>
      </c>
      <c r="B1604" s="88"/>
      <c r="C1604" s="88"/>
      <c r="D1604" s="88"/>
      <c r="E1604" s="88"/>
      <c r="F1604" s="88"/>
      <c r="G1604" s="88"/>
    </row>
    <row r="1605" spans="1:7" ht="15" customHeight="1">
      <c r="A1605" s="84" t="s">
        <v>507</v>
      </c>
      <c r="B1605" s="84"/>
      <c r="C1605" s="25" t="s">
        <v>3</v>
      </c>
      <c r="D1605" s="25" t="s">
        <v>4</v>
      </c>
      <c r="E1605" s="25" t="s">
        <v>508</v>
      </c>
      <c r="F1605" s="25" t="s">
        <v>509</v>
      </c>
      <c r="G1605" s="32" t="s">
        <v>510</v>
      </c>
    </row>
    <row r="1606" spans="1:7">
      <c r="A1606" s="26" t="s">
        <v>1233</v>
      </c>
      <c r="B1606" s="27" t="s">
        <v>1234</v>
      </c>
      <c r="C1606" s="26" t="s">
        <v>15</v>
      </c>
      <c r="D1606" s="26" t="s">
        <v>671</v>
      </c>
      <c r="E1606" s="28">
        <v>1</v>
      </c>
      <c r="F1606" s="29">
        <v>39.78</v>
      </c>
      <c r="G1606" s="33">
        <f>TRUNC(TRUNC(E1606,8)*F1606,2)</f>
        <v>39.78</v>
      </c>
    </row>
    <row r="1607" spans="1:7">
      <c r="A1607" s="26" t="s">
        <v>567</v>
      </c>
      <c r="B1607" s="27" t="s">
        <v>568</v>
      </c>
      <c r="C1607" s="26" t="s">
        <v>15</v>
      </c>
      <c r="D1607" s="26" t="s">
        <v>256</v>
      </c>
      <c r="E1607" s="28">
        <v>0.01</v>
      </c>
      <c r="F1607" s="29">
        <v>13.44</v>
      </c>
      <c r="G1607" s="33">
        <f>TRUNC(TRUNC(E1607,8)*F1607,2)</f>
        <v>0.13</v>
      </c>
    </row>
    <row r="1608" spans="1:7">
      <c r="A1608" s="26" t="s">
        <v>1235</v>
      </c>
      <c r="B1608" s="27" t="s">
        <v>1236</v>
      </c>
      <c r="C1608" s="26" t="s">
        <v>15</v>
      </c>
      <c r="D1608" s="26" t="s">
        <v>24</v>
      </c>
      <c r="E1608" s="28">
        <v>1</v>
      </c>
      <c r="F1608" s="29">
        <v>87.99</v>
      </c>
      <c r="G1608" s="33">
        <f>TRUNC(TRUNC(E1608,8)*F1608,2)</f>
        <v>87.99</v>
      </c>
    </row>
    <row r="1609" spans="1:7" ht="15" customHeight="1">
      <c r="A1609" s="30"/>
      <c r="B1609" s="30"/>
      <c r="C1609" s="30"/>
      <c r="D1609" s="30"/>
      <c r="E1609" s="85" t="s">
        <v>521</v>
      </c>
      <c r="F1609" s="85"/>
      <c r="G1609" s="34">
        <f>SUM(G1606:G1608)</f>
        <v>127.9</v>
      </c>
    </row>
    <row r="1610" spans="1:7" ht="15" customHeight="1">
      <c r="A1610" s="84" t="s">
        <v>524</v>
      </c>
      <c r="B1610" s="84"/>
      <c r="C1610" s="25" t="s">
        <v>3</v>
      </c>
      <c r="D1610" s="25" t="s">
        <v>4</v>
      </c>
      <c r="E1610" s="25" t="s">
        <v>508</v>
      </c>
      <c r="F1610" s="25" t="s">
        <v>509</v>
      </c>
      <c r="G1610" s="32" t="s">
        <v>510</v>
      </c>
    </row>
    <row r="1611" spans="1:7">
      <c r="A1611" s="26" t="s">
        <v>543</v>
      </c>
      <c r="B1611" s="27" t="s">
        <v>544</v>
      </c>
      <c r="C1611" s="26" t="s">
        <v>15</v>
      </c>
      <c r="D1611" s="26" t="s">
        <v>542</v>
      </c>
      <c r="E1611" s="28">
        <v>0.16499505</v>
      </c>
      <c r="F1611" s="29">
        <v>24.89</v>
      </c>
      <c r="G1611" s="33">
        <f>TRUNC(TRUNC(E1611,8)*F1611,2)</f>
        <v>4.0999999999999996</v>
      </c>
    </row>
    <row r="1612" spans="1:7">
      <c r="A1612" s="26" t="s">
        <v>1237</v>
      </c>
      <c r="B1612" s="27" t="s">
        <v>1238</v>
      </c>
      <c r="C1612" s="26" t="s">
        <v>15</v>
      </c>
      <c r="D1612" s="26" t="s">
        <v>542</v>
      </c>
      <c r="E1612" s="28">
        <v>0.16875486000000001</v>
      </c>
      <c r="F1612" s="29">
        <v>30.32</v>
      </c>
      <c r="G1612" s="33">
        <f>TRUNC(TRUNC(E1612,8)*F1612,2)</f>
        <v>5.1100000000000003</v>
      </c>
    </row>
    <row r="1613" spans="1:7" ht="18" customHeight="1">
      <c r="A1613" s="30"/>
      <c r="B1613" s="30"/>
      <c r="C1613" s="30"/>
      <c r="D1613" s="30"/>
      <c r="E1613" s="85" t="s">
        <v>531</v>
      </c>
      <c r="F1613" s="85"/>
      <c r="G1613" s="34">
        <f>SUM(G1611:G1612)</f>
        <v>9.2100000000000009</v>
      </c>
    </row>
    <row r="1614" spans="1:7" ht="15" customHeight="1">
      <c r="A1614" s="30"/>
      <c r="B1614" s="30"/>
      <c r="C1614" s="30"/>
      <c r="D1614" s="30"/>
      <c r="E1614" s="86" t="s">
        <v>522</v>
      </c>
      <c r="F1614" s="86"/>
      <c r="G1614" s="35">
        <f>SUM(G1609,G1613)</f>
        <v>137.11000000000001</v>
      </c>
    </row>
    <row r="1615" spans="1:7" ht="9.9499999999999993" customHeight="1">
      <c r="A1615" s="30"/>
      <c r="B1615" s="30"/>
      <c r="C1615" s="30"/>
      <c r="D1615" s="30"/>
      <c r="E1615" s="87"/>
      <c r="F1615" s="87"/>
      <c r="G1615" s="87"/>
    </row>
    <row r="1616" spans="1:7" ht="20.100000000000001" customHeight="1">
      <c r="A1616" s="88" t="s">
        <v>1239</v>
      </c>
      <c r="B1616" s="88"/>
      <c r="C1616" s="88"/>
      <c r="D1616" s="88"/>
      <c r="E1616" s="88"/>
      <c r="F1616" s="88"/>
      <c r="G1616" s="88"/>
    </row>
    <row r="1617" spans="1:7" ht="15" customHeight="1">
      <c r="A1617" s="84" t="s">
        <v>507</v>
      </c>
      <c r="B1617" s="84"/>
      <c r="C1617" s="25" t="s">
        <v>3</v>
      </c>
      <c r="D1617" s="25" t="s">
        <v>4</v>
      </c>
      <c r="E1617" s="25" t="s">
        <v>508</v>
      </c>
      <c r="F1617" s="25" t="s">
        <v>509</v>
      </c>
      <c r="G1617" s="32" t="s">
        <v>510</v>
      </c>
    </row>
    <row r="1618" spans="1:7">
      <c r="A1618" s="26" t="s">
        <v>1240</v>
      </c>
      <c r="B1618" s="27" t="s">
        <v>1241</v>
      </c>
      <c r="C1618" s="26" t="s">
        <v>15</v>
      </c>
      <c r="D1618" s="26" t="s">
        <v>133</v>
      </c>
      <c r="E1618" s="28">
        <v>1</v>
      </c>
      <c r="F1618" s="29">
        <v>31.13</v>
      </c>
      <c r="G1618" s="33">
        <f>TRUNC(TRUNC(E1618,8)*F1618,2)</f>
        <v>31.13</v>
      </c>
    </row>
    <row r="1619" spans="1:7" ht="15" customHeight="1">
      <c r="A1619" s="30"/>
      <c r="B1619" s="30"/>
      <c r="C1619" s="30"/>
      <c r="D1619" s="30"/>
      <c r="E1619" s="85" t="s">
        <v>521</v>
      </c>
      <c r="F1619" s="85"/>
      <c r="G1619" s="34">
        <f>SUM(G1618:G1618)</f>
        <v>31.13</v>
      </c>
    </row>
    <row r="1620" spans="1:7" ht="15" customHeight="1">
      <c r="A1620" s="84" t="s">
        <v>524</v>
      </c>
      <c r="B1620" s="84"/>
      <c r="C1620" s="25" t="s">
        <v>3</v>
      </c>
      <c r="D1620" s="25" t="s">
        <v>4</v>
      </c>
      <c r="E1620" s="25" t="s">
        <v>508</v>
      </c>
      <c r="F1620" s="25" t="s">
        <v>509</v>
      </c>
      <c r="G1620" s="32" t="s">
        <v>510</v>
      </c>
    </row>
    <row r="1621" spans="1:7">
      <c r="A1621" s="26" t="s">
        <v>680</v>
      </c>
      <c r="B1621" s="27" t="s">
        <v>681</v>
      </c>
      <c r="C1621" s="26" t="s">
        <v>15</v>
      </c>
      <c r="D1621" s="26" t="s">
        <v>542</v>
      </c>
      <c r="E1621" s="28">
        <v>0.15169260000000001</v>
      </c>
      <c r="F1621" s="29">
        <v>24.87</v>
      </c>
      <c r="G1621" s="33">
        <f>TRUNC(TRUNC(E1621,8)*F1621,2)</f>
        <v>3.77</v>
      </c>
    </row>
    <row r="1622" spans="1:7">
      <c r="A1622" s="26" t="s">
        <v>621</v>
      </c>
      <c r="B1622" s="27" t="s">
        <v>622</v>
      </c>
      <c r="C1622" s="26" t="s">
        <v>15</v>
      </c>
      <c r="D1622" s="26" t="s">
        <v>542</v>
      </c>
      <c r="E1622" s="28">
        <v>0.15176949000000001</v>
      </c>
      <c r="F1622" s="29">
        <v>30.75</v>
      </c>
      <c r="G1622" s="33">
        <f>TRUNC(TRUNC(E1622,8)*F1622,2)</f>
        <v>4.66</v>
      </c>
    </row>
    <row r="1623" spans="1:7" ht="18" customHeight="1">
      <c r="A1623" s="30"/>
      <c r="B1623" s="30"/>
      <c r="C1623" s="30"/>
      <c r="D1623" s="30"/>
      <c r="E1623" s="85" t="s">
        <v>531</v>
      </c>
      <c r="F1623" s="85"/>
      <c r="G1623" s="34">
        <f>SUM(G1621:G1622)</f>
        <v>8.43</v>
      </c>
    </row>
    <row r="1624" spans="1:7" ht="15" customHeight="1">
      <c r="A1624" s="30"/>
      <c r="B1624" s="30"/>
      <c r="C1624" s="30"/>
      <c r="D1624" s="30"/>
      <c r="E1624" s="86" t="s">
        <v>522</v>
      </c>
      <c r="F1624" s="86"/>
      <c r="G1624" s="35">
        <f>SUM(G1619,G1623)</f>
        <v>39.56</v>
      </c>
    </row>
    <row r="1625" spans="1:7" ht="9.9499999999999993" customHeight="1">
      <c r="A1625" s="30"/>
      <c r="B1625" s="30"/>
      <c r="C1625" s="30"/>
      <c r="D1625" s="30"/>
      <c r="E1625" s="87"/>
      <c r="F1625" s="87"/>
      <c r="G1625" s="87"/>
    </row>
    <row r="1626" spans="1:7" ht="20.100000000000001" customHeight="1">
      <c r="A1626" s="88" t="s">
        <v>1242</v>
      </c>
      <c r="B1626" s="88"/>
      <c r="C1626" s="88"/>
      <c r="D1626" s="88"/>
      <c r="E1626" s="88"/>
      <c r="F1626" s="88"/>
      <c r="G1626" s="88"/>
    </row>
    <row r="1627" spans="1:7" ht="15" customHeight="1">
      <c r="A1627" s="84" t="s">
        <v>507</v>
      </c>
      <c r="B1627" s="84"/>
      <c r="C1627" s="25" t="s">
        <v>3</v>
      </c>
      <c r="D1627" s="25" t="s">
        <v>4</v>
      </c>
      <c r="E1627" s="25" t="s">
        <v>508</v>
      </c>
      <c r="F1627" s="25" t="s">
        <v>509</v>
      </c>
      <c r="G1627" s="32" t="s">
        <v>510</v>
      </c>
    </row>
    <row r="1628" spans="1:7" ht="15" customHeight="1">
      <c r="A1628" s="26" t="s">
        <v>1240</v>
      </c>
      <c r="B1628" s="27" t="s">
        <v>1241</v>
      </c>
      <c r="C1628" s="26" t="s">
        <v>15</v>
      </c>
      <c r="D1628" s="26" t="s">
        <v>133</v>
      </c>
      <c r="E1628" s="28">
        <v>1</v>
      </c>
      <c r="F1628" s="29">
        <v>31.13</v>
      </c>
      <c r="G1628" s="33">
        <f>TRUNC(TRUNC(E1628,8)*F1628,2)</f>
        <v>31.13</v>
      </c>
    </row>
    <row r="1629" spans="1:7" ht="15" customHeight="1">
      <c r="A1629" s="30"/>
      <c r="B1629" s="30"/>
      <c r="C1629" s="30"/>
      <c r="D1629" s="30"/>
      <c r="E1629" s="85" t="s">
        <v>521</v>
      </c>
      <c r="F1629" s="85"/>
      <c r="G1629" s="34">
        <f>SUM(G1628:G1628)</f>
        <v>31.13</v>
      </c>
    </row>
    <row r="1630" spans="1:7" ht="15" customHeight="1">
      <c r="A1630" s="84" t="s">
        <v>524</v>
      </c>
      <c r="B1630" s="84"/>
      <c r="C1630" s="25" t="s">
        <v>3</v>
      </c>
      <c r="D1630" s="25" t="s">
        <v>4</v>
      </c>
      <c r="E1630" s="25" t="s">
        <v>508</v>
      </c>
      <c r="F1630" s="25" t="s">
        <v>509</v>
      </c>
      <c r="G1630" s="32" t="s">
        <v>510</v>
      </c>
    </row>
    <row r="1631" spans="1:7" ht="21" customHeight="1">
      <c r="A1631" s="26" t="s">
        <v>680</v>
      </c>
      <c r="B1631" s="27" t="s">
        <v>681</v>
      </c>
      <c r="C1631" s="26" t="s">
        <v>15</v>
      </c>
      <c r="D1631" s="26" t="s">
        <v>542</v>
      </c>
      <c r="E1631" s="28">
        <v>0.15169260000000001</v>
      </c>
      <c r="F1631" s="29">
        <v>24.87</v>
      </c>
      <c r="G1631" s="33">
        <f>TRUNC(TRUNC(E1631,8)*F1631,2)</f>
        <v>3.77</v>
      </c>
    </row>
    <row r="1632" spans="1:7" ht="15" customHeight="1">
      <c r="A1632" s="26" t="s">
        <v>621</v>
      </c>
      <c r="B1632" s="27" t="s">
        <v>622</v>
      </c>
      <c r="C1632" s="26" t="s">
        <v>15</v>
      </c>
      <c r="D1632" s="26" t="s">
        <v>542</v>
      </c>
      <c r="E1632" s="28">
        <v>0.15176949000000001</v>
      </c>
      <c r="F1632" s="29">
        <v>30.75</v>
      </c>
      <c r="G1632" s="33">
        <f>TRUNC(TRUNC(E1632,8)*F1632,2)</f>
        <v>4.66</v>
      </c>
    </row>
    <row r="1633" spans="1:7" ht="18" customHeight="1">
      <c r="A1633" s="30"/>
      <c r="B1633" s="30"/>
      <c r="C1633" s="30"/>
      <c r="D1633" s="30"/>
      <c r="E1633" s="85" t="s">
        <v>531</v>
      </c>
      <c r="F1633" s="85"/>
      <c r="G1633" s="34">
        <f>SUM(G1631:G1632)</f>
        <v>8.43</v>
      </c>
    </row>
    <row r="1634" spans="1:7" ht="15" customHeight="1">
      <c r="A1634" s="30"/>
      <c r="B1634" s="30"/>
      <c r="C1634" s="30"/>
      <c r="D1634" s="30"/>
      <c r="E1634" s="86" t="s">
        <v>522</v>
      </c>
      <c r="F1634" s="86"/>
      <c r="G1634" s="35">
        <f>SUM(G1629,G1633)</f>
        <v>39.56</v>
      </c>
    </row>
    <row r="1635" spans="1:7" ht="9.9499999999999993" customHeight="1">
      <c r="A1635" s="30"/>
      <c r="B1635" s="30"/>
      <c r="C1635" s="30"/>
      <c r="D1635" s="30"/>
      <c r="E1635" s="87"/>
      <c r="F1635" s="87"/>
      <c r="G1635" s="87"/>
    </row>
    <row r="1636" spans="1:7" ht="20.100000000000001" customHeight="1">
      <c r="A1636" s="88" t="s">
        <v>1243</v>
      </c>
      <c r="B1636" s="88"/>
      <c r="C1636" s="88"/>
      <c r="D1636" s="88"/>
      <c r="E1636" s="88"/>
      <c r="F1636" s="88"/>
      <c r="G1636" s="88"/>
    </row>
    <row r="1637" spans="1:7" ht="15" customHeight="1">
      <c r="A1637" s="84" t="s">
        <v>507</v>
      </c>
      <c r="B1637" s="84"/>
      <c r="C1637" s="25" t="s">
        <v>3</v>
      </c>
      <c r="D1637" s="25" t="s">
        <v>4</v>
      </c>
      <c r="E1637" s="25" t="s">
        <v>508</v>
      </c>
      <c r="F1637" s="25" t="s">
        <v>509</v>
      </c>
      <c r="G1637" s="32" t="s">
        <v>510</v>
      </c>
    </row>
    <row r="1638" spans="1:7" ht="15" customHeight="1">
      <c r="A1638" s="26" t="s">
        <v>1244</v>
      </c>
      <c r="B1638" s="27" t="s">
        <v>1245</v>
      </c>
      <c r="C1638" s="26" t="s">
        <v>15</v>
      </c>
      <c r="D1638" s="26" t="s">
        <v>133</v>
      </c>
      <c r="E1638" s="28">
        <v>2</v>
      </c>
      <c r="F1638" s="29">
        <v>1.1000000000000001</v>
      </c>
      <c r="G1638" s="33">
        <f>TRUNC(TRUNC(E1638,8)*F1638,2)</f>
        <v>2.2000000000000002</v>
      </c>
    </row>
    <row r="1639" spans="1:7" ht="15" customHeight="1">
      <c r="A1639" s="26" t="s">
        <v>1246</v>
      </c>
      <c r="B1639" s="27" t="s">
        <v>1247</v>
      </c>
      <c r="C1639" s="26" t="s">
        <v>15</v>
      </c>
      <c r="D1639" s="26" t="s">
        <v>133</v>
      </c>
      <c r="E1639" s="28">
        <v>1</v>
      </c>
      <c r="F1639" s="29">
        <v>151.63999999999999</v>
      </c>
      <c r="G1639" s="33">
        <f>TRUNC(TRUNC(E1639,8)*F1639,2)</f>
        <v>151.63999999999999</v>
      </c>
    </row>
    <row r="1640" spans="1:7" ht="15" customHeight="1">
      <c r="A1640" s="30"/>
      <c r="B1640" s="30"/>
      <c r="C1640" s="30"/>
      <c r="D1640" s="30"/>
      <c r="E1640" s="85" t="s">
        <v>521</v>
      </c>
      <c r="F1640" s="85"/>
      <c r="G1640" s="34">
        <f>SUM(G1638:G1639)</f>
        <v>153.83999999999997</v>
      </c>
    </row>
    <row r="1641" spans="1:7" ht="15" customHeight="1">
      <c r="A1641" s="84" t="s">
        <v>524</v>
      </c>
      <c r="B1641" s="84"/>
      <c r="C1641" s="25" t="s">
        <v>3</v>
      </c>
      <c r="D1641" s="25" t="s">
        <v>4</v>
      </c>
      <c r="E1641" s="25" t="s">
        <v>508</v>
      </c>
      <c r="F1641" s="25" t="s">
        <v>509</v>
      </c>
      <c r="G1641" s="32" t="s">
        <v>510</v>
      </c>
    </row>
    <row r="1642" spans="1:7" ht="21" customHeight="1">
      <c r="A1642" s="26" t="s">
        <v>680</v>
      </c>
      <c r="B1642" s="27" t="s">
        <v>681</v>
      </c>
      <c r="C1642" s="26" t="s">
        <v>15</v>
      </c>
      <c r="D1642" s="26" t="s">
        <v>542</v>
      </c>
      <c r="E1642" s="28">
        <v>0.30301004999999998</v>
      </c>
      <c r="F1642" s="29">
        <v>24.87</v>
      </c>
      <c r="G1642" s="33">
        <f>TRUNC(TRUNC(E1642,8)*F1642,2)</f>
        <v>7.53</v>
      </c>
    </row>
    <row r="1643" spans="1:7" ht="15" customHeight="1">
      <c r="A1643" s="26" t="s">
        <v>621</v>
      </c>
      <c r="B1643" s="27" t="s">
        <v>622</v>
      </c>
      <c r="C1643" s="26" t="s">
        <v>15</v>
      </c>
      <c r="D1643" s="26" t="s">
        <v>542</v>
      </c>
      <c r="E1643" s="28">
        <v>0.30371969999999998</v>
      </c>
      <c r="F1643" s="29">
        <v>30.75</v>
      </c>
      <c r="G1643" s="33">
        <f>TRUNC(TRUNC(E1643,8)*F1643,2)</f>
        <v>9.33</v>
      </c>
    </row>
    <row r="1644" spans="1:7" ht="18" customHeight="1">
      <c r="A1644" s="30"/>
      <c r="B1644" s="30"/>
      <c r="C1644" s="30"/>
      <c r="D1644" s="30"/>
      <c r="E1644" s="85" t="s">
        <v>531</v>
      </c>
      <c r="F1644" s="85"/>
      <c r="G1644" s="34">
        <f>SUM(G1642:G1643)</f>
        <v>16.86</v>
      </c>
    </row>
    <row r="1645" spans="1:7" ht="15" customHeight="1">
      <c r="A1645" s="30"/>
      <c r="B1645" s="30"/>
      <c r="C1645" s="30"/>
      <c r="D1645" s="30"/>
      <c r="E1645" s="86" t="s">
        <v>522</v>
      </c>
      <c r="F1645" s="86"/>
      <c r="G1645" s="35">
        <f>SUM(G1640,G1644)</f>
        <v>170.7</v>
      </c>
    </row>
    <row r="1646" spans="1:7" ht="9.9499999999999993" customHeight="1">
      <c r="A1646" s="30"/>
      <c r="B1646" s="30"/>
      <c r="C1646" s="30"/>
      <c r="D1646" s="30"/>
      <c r="E1646" s="87"/>
      <c r="F1646" s="87"/>
      <c r="G1646" s="87"/>
    </row>
    <row r="1647" spans="1:7" ht="20.100000000000001" customHeight="1">
      <c r="A1647" s="88" t="s">
        <v>1248</v>
      </c>
      <c r="B1647" s="88"/>
      <c r="C1647" s="88"/>
      <c r="D1647" s="88"/>
      <c r="E1647" s="88"/>
      <c r="F1647" s="88"/>
      <c r="G1647" s="88"/>
    </row>
    <row r="1648" spans="1:7" ht="15" customHeight="1">
      <c r="A1648" s="84" t="s">
        <v>524</v>
      </c>
      <c r="B1648" s="84"/>
      <c r="C1648" s="25" t="s">
        <v>3</v>
      </c>
      <c r="D1648" s="25" t="s">
        <v>4</v>
      </c>
      <c r="E1648" s="25" t="s">
        <v>508</v>
      </c>
      <c r="F1648" s="25" t="s">
        <v>509</v>
      </c>
      <c r="G1648" s="32" t="s">
        <v>510</v>
      </c>
    </row>
    <row r="1649" spans="1:7" ht="15" customHeight="1">
      <c r="A1649" s="26" t="s">
        <v>543</v>
      </c>
      <c r="B1649" s="27" t="s">
        <v>544</v>
      </c>
      <c r="C1649" s="26" t="s">
        <v>15</v>
      </c>
      <c r="D1649" s="26" t="s">
        <v>542</v>
      </c>
      <c r="E1649" s="28">
        <v>0.30333465999999998</v>
      </c>
      <c r="F1649" s="29">
        <v>24.89</v>
      </c>
      <c r="G1649" s="33">
        <f>TRUNC(TRUNC(E1649,8)*F1649,2)</f>
        <v>7.54</v>
      </c>
    </row>
    <row r="1650" spans="1:7" ht="18" customHeight="1">
      <c r="A1650" s="30"/>
      <c r="B1650" s="30"/>
      <c r="C1650" s="30"/>
      <c r="D1650" s="30"/>
      <c r="E1650" s="85" t="s">
        <v>531</v>
      </c>
      <c r="F1650" s="85"/>
      <c r="G1650" s="34">
        <f>SUM(G1649:G1649)</f>
        <v>7.54</v>
      </c>
    </row>
    <row r="1651" spans="1:7" ht="15" customHeight="1">
      <c r="A1651" s="30"/>
      <c r="B1651" s="30"/>
      <c r="C1651" s="30"/>
      <c r="D1651" s="30"/>
      <c r="E1651" s="86" t="s">
        <v>522</v>
      </c>
      <c r="F1651" s="86"/>
      <c r="G1651" s="35">
        <f>SUM(G1650)</f>
        <v>7.54</v>
      </c>
    </row>
    <row r="1652" spans="1:7" ht="9.9499999999999993" customHeight="1">
      <c r="A1652" s="30"/>
      <c r="B1652" s="30"/>
      <c r="C1652" s="30"/>
      <c r="D1652" s="30"/>
      <c r="E1652" s="87"/>
      <c r="F1652" s="87"/>
      <c r="G1652" s="87"/>
    </row>
    <row r="1653" spans="1:7" ht="20.100000000000001" customHeight="1">
      <c r="A1653" s="88" t="s">
        <v>1249</v>
      </c>
      <c r="B1653" s="88"/>
      <c r="C1653" s="88"/>
      <c r="D1653" s="88"/>
      <c r="E1653" s="88"/>
      <c r="F1653" s="88"/>
      <c r="G1653" s="88"/>
    </row>
    <row r="1654" spans="1:7" ht="15" customHeight="1">
      <c r="A1654" s="84" t="s">
        <v>507</v>
      </c>
      <c r="B1654" s="84"/>
      <c r="C1654" s="25" t="s">
        <v>3</v>
      </c>
      <c r="D1654" s="25" t="s">
        <v>4</v>
      </c>
      <c r="E1654" s="25" t="s">
        <v>508</v>
      </c>
      <c r="F1654" s="25" t="s">
        <v>509</v>
      </c>
      <c r="G1654" s="32" t="s">
        <v>510</v>
      </c>
    </row>
    <row r="1655" spans="1:7" ht="21" customHeight="1">
      <c r="A1655" s="26" t="s">
        <v>1250</v>
      </c>
      <c r="B1655" s="27" t="s">
        <v>1251</v>
      </c>
      <c r="C1655" s="26" t="s">
        <v>15</v>
      </c>
      <c r="D1655" s="26" t="s">
        <v>133</v>
      </c>
      <c r="E1655" s="28">
        <v>1</v>
      </c>
      <c r="F1655" s="29">
        <v>1061.5</v>
      </c>
      <c r="G1655" s="33">
        <f>TRUNC(TRUNC(E1655,8)*F1655,2)</f>
        <v>1061.5</v>
      </c>
    </row>
    <row r="1656" spans="1:7" ht="15" customHeight="1">
      <c r="A1656" s="30"/>
      <c r="B1656" s="30"/>
      <c r="C1656" s="30"/>
      <c r="D1656" s="30"/>
      <c r="E1656" s="85" t="s">
        <v>521</v>
      </c>
      <c r="F1656" s="85"/>
      <c r="G1656" s="34">
        <f>SUM(G1655:G1655)</f>
        <v>1061.5</v>
      </c>
    </row>
    <row r="1657" spans="1:7" ht="15" customHeight="1">
      <c r="A1657" s="84" t="s">
        <v>524</v>
      </c>
      <c r="B1657" s="84"/>
      <c r="C1657" s="25" t="s">
        <v>3</v>
      </c>
      <c r="D1657" s="25" t="s">
        <v>4</v>
      </c>
      <c r="E1657" s="25" t="s">
        <v>508</v>
      </c>
      <c r="F1657" s="25" t="s">
        <v>509</v>
      </c>
      <c r="G1657" s="32" t="s">
        <v>510</v>
      </c>
    </row>
    <row r="1658" spans="1:7" ht="21" customHeight="1">
      <c r="A1658" s="26" t="s">
        <v>680</v>
      </c>
      <c r="B1658" s="27" t="s">
        <v>681</v>
      </c>
      <c r="C1658" s="26" t="s">
        <v>15</v>
      </c>
      <c r="D1658" s="26" t="s">
        <v>542</v>
      </c>
      <c r="E1658" s="28">
        <v>0.37620418</v>
      </c>
      <c r="F1658" s="29">
        <v>24.87</v>
      </c>
      <c r="G1658" s="33">
        <f>TRUNC(TRUNC(E1658,8)*F1658,2)</f>
        <v>9.35</v>
      </c>
    </row>
    <row r="1659" spans="1:7" ht="15" customHeight="1">
      <c r="A1659" s="26" t="s">
        <v>621</v>
      </c>
      <c r="B1659" s="27" t="s">
        <v>622</v>
      </c>
      <c r="C1659" s="26" t="s">
        <v>15</v>
      </c>
      <c r="D1659" s="26" t="s">
        <v>542</v>
      </c>
      <c r="E1659" s="28">
        <v>0.38176181999999997</v>
      </c>
      <c r="F1659" s="29">
        <v>30.75</v>
      </c>
      <c r="G1659" s="33">
        <f>TRUNC(TRUNC(E1659,8)*F1659,2)</f>
        <v>11.73</v>
      </c>
    </row>
    <row r="1660" spans="1:7" ht="18" customHeight="1">
      <c r="A1660" s="30"/>
      <c r="B1660" s="30"/>
      <c r="C1660" s="30"/>
      <c r="D1660" s="30"/>
      <c r="E1660" s="85" t="s">
        <v>531</v>
      </c>
      <c r="F1660" s="85"/>
      <c r="G1660" s="34">
        <f>SUM(G1658:G1659)</f>
        <v>21.08</v>
      </c>
    </row>
    <row r="1661" spans="1:7" ht="15" customHeight="1">
      <c r="A1661" s="30"/>
      <c r="B1661" s="30"/>
      <c r="C1661" s="30"/>
      <c r="D1661" s="30"/>
      <c r="E1661" s="86" t="s">
        <v>522</v>
      </c>
      <c r="F1661" s="86"/>
      <c r="G1661" s="35">
        <f>SUM(G1656,G1660)</f>
        <v>1082.58</v>
      </c>
    </row>
    <row r="1662" spans="1:7" ht="9.9499999999999993" customHeight="1">
      <c r="A1662" s="30"/>
      <c r="B1662" s="30"/>
      <c r="C1662" s="30"/>
      <c r="D1662" s="30"/>
      <c r="E1662" s="87"/>
      <c r="F1662" s="87"/>
      <c r="G1662" s="87"/>
    </row>
    <row r="1663" spans="1:7" ht="20.100000000000001" customHeight="1">
      <c r="A1663" s="88" t="s">
        <v>1252</v>
      </c>
      <c r="B1663" s="88"/>
      <c r="C1663" s="88"/>
      <c r="D1663" s="88"/>
      <c r="E1663" s="88"/>
      <c r="F1663" s="88"/>
      <c r="G1663" s="88"/>
    </row>
    <row r="1664" spans="1:7" ht="15" customHeight="1">
      <c r="A1664" s="84" t="s">
        <v>507</v>
      </c>
      <c r="B1664" s="84"/>
      <c r="C1664" s="25" t="s">
        <v>3</v>
      </c>
      <c r="D1664" s="25" t="s">
        <v>4</v>
      </c>
      <c r="E1664" s="25" t="s">
        <v>508</v>
      </c>
      <c r="F1664" s="25" t="s">
        <v>509</v>
      </c>
      <c r="G1664" s="32" t="s">
        <v>510</v>
      </c>
    </row>
    <row r="1665" spans="1:7" ht="15" customHeight="1">
      <c r="A1665" s="26" t="s">
        <v>1253</v>
      </c>
      <c r="B1665" s="27" t="s">
        <v>1254</v>
      </c>
      <c r="C1665" s="26" t="s">
        <v>15</v>
      </c>
      <c r="D1665" s="26" t="s">
        <v>256</v>
      </c>
      <c r="E1665" s="28">
        <v>4.2</v>
      </c>
      <c r="F1665" s="29">
        <v>2.2400000000000002</v>
      </c>
      <c r="G1665" s="33">
        <f>TRUNC(TRUNC(E1665,8)*F1665,2)</f>
        <v>9.4</v>
      </c>
    </row>
    <row r="1666" spans="1:7" ht="15" customHeight="1">
      <c r="A1666" s="26" t="s">
        <v>1255</v>
      </c>
      <c r="B1666" s="27" t="s">
        <v>1256</v>
      </c>
      <c r="C1666" s="26" t="s">
        <v>15</v>
      </c>
      <c r="D1666" s="26" t="s">
        <v>24</v>
      </c>
      <c r="E1666" s="28">
        <v>1.05</v>
      </c>
      <c r="F1666" s="29">
        <v>622.59</v>
      </c>
      <c r="G1666" s="33">
        <f>TRUNC(TRUNC(E1666,8)*F1666,2)</f>
        <v>653.71</v>
      </c>
    </row>
    <row r="1667" spans="1:7" ht="21" customHeight="1">
      <c r="A1667" s="26" t="s">
        <v>686</v>
      </c>
      <c r="B1667" s="27" t="s">
        <v>687</v>
      </c>
      <c r="C1667" s="26" t="s">
        <v>15</v>
      </c>
      <c r="D1667" s="26" t="s">
        <v>256</v>
      </c>
      <c r="E1667" s="28">
        <v>0.3</v>
      </c>
      <c r="F1667" s="29">
        <v>4.24</v>
      </c>
      <c r="G1667" s="33">
        <f>TRUNC(TRUNC(E1667,8)*F1667,2)</f>
        <v>1.27</v>
      </c>
    </row>
    <row r="1668" spans="1:7" ht="15" customHeight="1">
      <c r="A1668" s="30"/>
      <c r="B1668" s="30"/>
      <c r="C1668" s="30"/>
      <c r="D1668" s="30"/>
      <c r="E1668" s="85" t="s">
        <v>521</v>
      </c>
      <c r="F1668" s="85"/>
      <c r="G1668" s="34">
        <f>SUM(G1665:G1667)</f>
        <v>664.38</v>
      </c>
    </row>
    <row r="1669" spans="1:7" ht="15" customHeight="1">
      <c r="A1669" s="84" t="s">
        <v>524</v>
      </c>
      <c r="B1669" s="84"/>
      <c r="C1669" s="25" t="s">
        <v>3</v>
      </c>
      <c r="D1669" s="25" t="s">
        <v>4</v>
      </c>
      <c r="E1669" s="25" t="s">
        <v>508</v>
      </c>
      <c r="F1669" s="25" t="s">
        <v>509</v>
      </c>
      <c r="G1669" s="32" t="s">
        <v>510</v>
      </c>
    </row>
    <row r="1670" spans="1:7" ht="15" customHeight="1">
      <c r="A1670" s="26" t="s">
        <v>621</v>
      </c>
      <c r="B1670" s="27" t="s">
        <v>622</v>
      </c>
      <c r="C1670" s="26" t="s">
        <v>15</v>
      </c>
      <c r="D1670" s="26" t="s">
        <v>542</v>
      </c>
      <c r="E1670" s="28">
        <v>0.30691550000000001</v>
      </c>
      <c r="F1670" s="29">
        <v>30.75</v>
      </c>
      <c r="G1670" s="33">
        <f>TRUNC(TRUNC(E1670,8)*F1670,2)</f>
        <v>9.43</v>
      </c>
    </row>
    <row r="1671" spans="1:7" ht="15" customHeight="1">
      <c r="A1671" s="26" t="s">
        <v>543</v>
      </c>
      <c r="B1671" s="27" t="s">
        <v>544</v>
      </c>
      <c r="C1671" s="26" t="s">
        <v>15</v>
      </c>
      <c r="D1671" s="26" t="s">
        <v>542</v>
      </c>
      <c r="E1671" s="28">
        <v>0.14843528</v>
      </c>
      <c r="F1671" s="29">
        <v>24.89</v>
      </c>
      <c r="G1671" s="33">
        <f>TRUNC(TRUNC(E1671,8)*F1671,2)</f>
        <v>3.69</v>
      </c>
    </row>
    <row r="1672" spans="1:7" ht="18" customHeight="1">
      <c r="A1672" s="30"/>
      <c r="B1672" s="30"/>
      <c r="C1672" s="30"/>
      <c r="D1672" s="30"/>
      <c r="E1672" s="85" t="s">
        <v>531</v>
      </c>
      <c r="F1672" s="85"/>
      <c r="G1672" s="34">
        <f>SUM(G1670:G1671)</f>
        <v>13.12</v>
      </c>
    </row>
    <row r="1673" spans="1:7" ht="15" customHeight="1">
      <c r="A1673" s="30"/>
      <c r="B1673" s="30"/>
      <c r="C1673" s="30"/>
      <c r="D1673" s="30"/>
      <c r="E1673" s="86" t="s">
        <v>522</v>
      </c>
      <c r="F1673" s="86"/>
      <c r="G1673" s="35">
        <f>SUM(G1668,G1672)</f>
        <v>677.5</v>
      </c>
    </row>
    <row r="1674" spans="1:7" ht="15" customHeight="1">
      <c r="A1674" s="30"/>
      <c r="B1674" s="30"/>
      <c r="C1674" s="30"/>
      <c r="D1674" s="30"/>
      <c r="E1674" s="40"/>
      <c r="F1674" s="40"/>
      <c r="G1674" s="35"/>
    </row>
    <row r="1676" spans="1:7" s="23" customFormat="1" ht="14.45" customHeight="1">
      <c r="A1676" s="76" t="s">
        <v>1355</v>
      </c>
      <c r="B1676" s="76"/>
      <c r="C1676" s="76" t="s">
        <v>1356</v>
      </c>
      <c r="D1676" s="76"/>
      <c r="E1676" s="76"/>
      <c r="F1676" s="76"/>
      <c r="G1676" s="39"/>
    </row>
  </sheetData>
  <mergeCells count="1001">
    <mergeCell ref="E12:G12"/>
    <mergeCell ref="A13:G13"/>
    <mergeCell ref="A14:B14"/>
    <mergeCell ref="E20:F20"/>
    <mergeCell ref="E28:F28"/>
    <mergeCell ref="E29:G29"/>
    <mergeCell ref="A30:G30"/>
    <mergeCell ref="A31:B31"/>
    <mergeCell ref="A49:B49"/>
    <mergeCell ref="E55:F55"/>
    <mergeCell ref="A56:B56"/>
    <mergeCell ref="E59:F59"/>
    <mergeCell ref="E60:F60"/>
    <mergeCell ref="E88:F88"/>
    <mergeCell ref="E47:G47"/>
    <mergeCell ref="A48:G48"/>
    <mergeCell ref="A36:B36"/>
    <mergeCell ref="E39:F39"/>
    <mergeCell ref="E40:F40"/>
    <mergeCell ref="E41:G41"/>
    <mergeCell ref="A42:G42"/>
    <mergeCell ref="E61:G61"/>
    <mergeCell ref="A62:G62"/>
    <mergeCell ref="E35:F35"/>
    <mergeCell ref="E21:F21"/>
    <mergeCell ref="E22:G22"/>
    <mergeCell ref="A23:G23"/>
    <mergeCell ref="A24:B24"/>
    <mergeCell ref="E27:F27"/>
    <mergeCell ref="A43:B43"/>
    <mergeCell ref="E45:F45"/>
    <mergeCell ref="E46:F46"/>
    <mergeCell ref="A99:B99"/>
    <mergeCell ref="E101:F101"/>
    <mergeCell ref="E102:F102"/>
    <mergeCell ref="E103:G103"/>
    <mergeCell ref="A104:G104"/>
    <mergeCell ref="A89:B89"/>
    <mergeCell ref="E94:F94"/>
    <mergeCell ref="A95:B95"/>
    <mergeCell ref="E98:F98"/>
    <mergeCell ref="E81:F81"/>
    <mergeCell ref="E82:F82"/>
    <mergeCell ref="E83:G83"/>
    <mergeCell ref="A84:G84"/>
    <mergeCell ref="A85:B85"/>
    <mergeCell ref="A63:B63"/>
    <mergeCell ref="E77:F77"/>
    <mergeCell ref="A78:B78"/>
    <mergeCell ref="E125:F125"/>
    <mergeCell ref="A126:B126"/>
    <mergeCell ref="E128:F128"/>
    <mergeCell ref="E129:F129"/>
    <mergeCell ref="E130:G130"/>
    <mergeCell ref="E118:G118"/>
    <mergeCell ref="A119:G119"/>
    <mergeCell ref="A120:B120"/>
    <mergeCell ref="E122:F122"/>
    <mergeCell ref="A123:B123"/>
    <mergeCell ref="A111:B111"/>
    <mergeCell ref="E113:F113"/>
    <mergeCell ref="A114:B114"/>
    <mergeCell ref="E116:F116"/>
    <mergeCell ref="E117:F117"/>
    <mergeCell ref="A105:B105"/>
    <mergeCell ref="E107:F107"/>
    <mergeCell ref="E108:F108"/>
    <mergeCell ref="E109:G109"/>
    <mergeCell ref="A110:G110"/>
    <mergeCell ref="E157:F157"/>
    <mergeCell ref="E158:G158"/>
    <mergeCell ref="A159:G159"/>
    <mergeCell ref="A160:B160"/>
    <mergeCell ref="E164:F164"/>
    <mergeCell ref="E149:F149"/>
    <mergeCell ref="E150:G150"/>
    <mergeCell ref="A151:G151"/>
    <mergeCell ref="A152:B152"/>
    <mergeCell ref="E156:F156"/>
    <mergeCell ref="E141:F141"/>
    <mergeCell ref="E142:G142"/>
    <mergeCell ref="A143:G143"/>
    <mergeCell ref="A144:B144"/>
    <mergeCell ref="E148:F148"/>
    <mergeCell ref="A131:G131"/>
    <mergeCell ref="A132:B132"/>
    <mergeCell ref="E136:F136"/>
    <mergeCell ref="A137:B137"/>
    <mergeCell ref="E140:F140"/>
    <mergeCell ref="A186:B186"/>
    <mergeCell ref="E188:F188"/>
    <mergeCell ref="A189:B189"/>
    <mergeCell ref="E192:F192"/>
    <mergeCell ref="A193:B193"/>
    <mergeCell ref="A179:B179"/>
    <mergeCell ref="E182:F182"/>
    <mergeCell ref="E183:F183"/>
    <mergeCell ref="E184:G184"/>
    <mergeCell ref="A185:G185"/>
    <mergeCell ref="E173:F173"/>
    <mergeCell ref="E174:G174"/>
    <mergeCell ref="A175:G175"/>
    <mergeCell ref="A176:B176"/>
    <mergeCell ref="E178:F178"/>
    <mergeCell ref="E165:F165"/>
    <mergeCell ref="E166:G166"/>
    <mergeCell ref="A167:G167"/>
    <mergeCell ref="A168:B168"/>
    <mergeCell ref="E172:F172"/>
    <mergeCell ref="A220:B220"/>
    <mergeCell ref="E223:F223"/>
    <mergeCell ref="E224:F224"/>
    <mergeCell ref="E225:G225"/>
    <mergeCell ref="A226:G226"/>
    <mergeCell ref="E213:F213"/>
    <mergeCell ref="E214:G214"/>
    <mergeCell ref="A215:G215"/>
    <mergeCell ref="A216:B216"/>
    <mergeCell ref="E219:F219"/>
    <mergeCell ref="E202:F202"/>
    <mergeCell ref="A203:B203"/>
    <mergeCell ref="E206:F206"/>
    <mergeCell ref="A207:B207"/>
    <mergeCell ref="E212:F212"/>
    <mergeCell ref="E195:F195"/>
    <mergeCell ref="E196:F196"/>
    <mergeCell ref="E197:G197"/>
    <mergeCell ref="A198:G198"/>
    <mergeCell ref="A199:B199"/>
    <mergeCell ref="E251:F251"/>
    <mergeCell ref="A252:B252"/>
    <mergeCell ref="E254:F254"/>
    <mergeCell ref="E255:F255"/>
    <mergeCell ref="E256:G256"/>
    <mergeCell ref="E244:F244"/>
    <mergeCell ref="E245:F245"/>
    <mergeCell ref="E246:G246"/>
    <mergeCell ref="A247:G247"/>
    <mergeCell ref="A248:B248"/>
    <mergeCell ref="E236:G236"/>
    <mergeCell ref="A237:G237"/>
    <mergeCell ref="A238:B238"/>
    <mergeCell ref="E241:F241"/>
    <mergeCell ref="A242:B242"/>
    <mergeCell ref="A227:B227"/>
    <mergeCell ref="E230:F230"/>
    <mergeCell ref="A231:B231"/>
    <mergeCell ref="E234:F234"/>
    <mergeCell ref="E235:F235"/>
    <mergeCell ref="A280:B280"/>
    <mergeCell ref="E284:F284"/>
    <mergeCell ref="A285:B285"/>
    <mergeCell ref="E288:F288"/>
    <mergeCell ref="E289:F289"/>
    <mergeCell ref="A273:B273"/>
    <mergeCell ref="E276:F276"/>
    <mergeCell ref="E277:F277"/>
    <mergeCell ref="E278:G278"/>
    <mergeCell ref="A279:G279"/>
    <mergeCell ref="E265:F265"/>
    <mergeCell ref="E266:G266"/>
    <mergeCell ref="A267:G267"/>
    <mergeCell ref="A268:B268"/>
    <mergeCell ref="E272:F272"/>
    <mergeCell ref="A257:G257"/>
    <mergeCell ref="A258:B258"/>
    <mergeCell ref="E261:F261"/>
    <mergeCell ref="A262:B262"/>
    <mergeCell ref="E264:F264"/>
    <mergeCell ref="E316:F316"/>
    <mergeCell ref="A317:B317"/>
    <mergeCell ref="E320:F320"/>
    <mergeCell ref="E321:F321"/>
    <mergeCell ref="E322:G322"/>
    <mergeCell ref="E308:F308"/>
    <mergeCell ref="E309:F309"/>
    <mergeCell ref="E310:G310"/>
    <mergeCell ref="A311:G311"/>
    <mergeCell ref="A312:B312"/>
    <mergeCell ref="E299:F299"/>
    <mergeCell ref="E300:F300"/>
    <mergeCell ref="E301:G301"/>
    <mergeCell ref="A302:G302"/>
    <mergeCell ref="A303:B303"/>
    <mergeCell ref="E290:G290"/>
    <mergeCell ref="A291:G291"/>
    <mergeCell ref="A292:B292"/>
    <mergeCell ref="E295:F295"/>
    <mergeCell ref="A296:B296"/>
    <mergeCell ref="A352:B352"/>
    <mergeCell ref="E355:F355"/>
    <mergeCell ref="A356:B356"/>
    <mergeCell ref="E358:F358"/>
    <mergeCell ref="A359:B359"/>
    <mergeCell ref="A345:B345"/>
    <mergeCell ref="E348:F348"/>
    <mergeCell ref="E349:F349"/>
    <mergeCell ref="E350:G350"/>
    <mergeCell ref="A351:G351"/>
    <mergeCell ref="E333:F333"/>
    <mergeCell ref="E334:G334"/>
    <mergeCell ref="A335:G335"/>
    <mergeCell ref="A336:B336"/>
    <mergeCell ref="E344:F344"/>
    <mergeCell ref="A323:G323"/>
    <mergeCell ref="A324:B324"/>
    <mergeCell ref="E328:F328"/>
    <mergeCell ref="A329:B329"/>
    <mergeCell ref="E332:F332"/>
    <mergeCell ref="A383:B383"/>
    <mergeCell ref="E385:F385"/>
    <mergeCell ref="A386:B386"/>
    <mergeCell ref="E389:F389"/>
    <mergeCell ref="E390:F390"/>
    <mergeCell ref="A377:B377"/>
    <mergeCell ref="E379:F379"/>
    <mergeCell ref="E380:F380"/>
    <mergeCell ref="E381:G381"/>
    <mergeCell ref="A382:G382"/>
    <mergeCell ref="A369:G369"/>
    <mergeCell ref="A370:B370"/>
    <mergeCell ref="E372:F372"/>
    <mergeCell ref="A373:B373"/>
    <mergeCell ref="E376:F376"/>
    <mergeCell ref="E362:F362"/>
    <mergeCell ref="A363:B363"/>
    <mergeCell ref="E366:F366"/>
    <mergeCell ref="E367:F367"/>
    <mergeCell ref="E368:G368"/>
    <mergeCell ref="E414:F414"/>
    <mergeCell ref="E415:G415"/>
    <mergeCell ref="A416:G416"/>
    <mergeCell ref="A417:B417"/>
    <mergeCell ref="E420:F420"/>
    <mergeCell ref="E406:F406"/>
    <mergeCell ref="A407:B407"/>
    <mergeCell ref="E409:F409"/>
    <mergeCell ref="A410:B410"/>
    <mergeCell ref="E413:F413"/>
    <mergeCell ref="E399:F399"/>
    <mergeCell ref="E400:F400"/>
    <mergeCell ref="E401:G401"/>
    <mergeCell ref="A402:G402"/>
    <mergeCell ref="A403:B403"/>
    <mergeCell ref="E391:G391"/>
    <mergeCell ref="A392:G392"/>
    <mergeCell ref="A393:B393"/>
    <mergeCell ref="E395:F395"/>
    <mergeCell ref="A396:B396"/>
    <mergeCell ref="A443:G443"/>
    <mergeCell ref="A444:B444"/>
    <mergeCell ref="E446:F446"/>
    <mergeCell ref="A447:B447"/>
    <mergeCell ref="E450:F450"/>
    <mergeCell ref="E437:F437"/>
    <mergeCell ref="A438:B438"/>
    <mergeCell ref="E440:F440"/>
    <mergeCell ref="E441:F441"/>
    <mergeCell ref="E442:G442"/>
    <mergeCell ref="E429:G429"/>
    <mergeCell ref="A430:G430"/>
    <mergeCell ref="A431:B431"/>
    <mergeCell ref="E433:F433"/>
    <mergeCell ref="A434:B434"/>
    <mergeCell ref="A421:B421"/>
    <mergeCell ref="E423:F423"/>
    <mergeCell ref="A424:B424"/>
    <mergeCell ref="E427:F427"/>
    <mergeCell ref="E428:F428"/>
    <mergeCell ref="E472:F472"/>
    <mergeCell ref="A473:B473"/>
    <mergeCell ref="E476:F476"/>
    <mergeCell ref="E477:F477"/>
    <mergeCell ref="E478:G478"/>
    <mergeCell ref="E466:F466"/>
    <mergeCell ref="E467:F467"/>
    <mergeCell ref="E468:G468"/>
    <mergeCell ref="A469:G469"/>
    <mergeCell ref="A470:B470"/>
    <mergeCell ref="A457:B457"/>
    <mergeCell ref="E459:F459"/>
    <mergeCell ref="A460:B460"/>
    <mergeCell ref="E463:F463"/>
    <mergeCell ref="A464:B464"/>
    <mergeCell ref="A451:B451"/>
    <mergeCell ref="E453:F453"/>
    <mergeCell ref="E454:F454"/>
    <mergeCell ref="E455:G455"/>
    <mergeCell ref="A456:G456"/>
    <mergeCell ref="A507:B507"/>
    <mergeCell ref="E510:F510"/>
    <mergeCell ref="E511:F511"/>
    <mergeCell ref="E512:G512"/>
    <mergeCell ref="A513:G513"/>
    <mergeCell ref="E500:F500"/>
    <mergeCell ref="E501:G501"/>
    <mergeCell ref="A502:G502"/>
    <mergeCell ref="A503:B503"/>
    <mergeCell ref="E506:F506"/>
    <mergeCell ref="A491:G491"/>
    <mergeCell ref="A492:B492"/>
    <mergeCell ref="E495:F495"/>
    <mergeCell ref="A496:B496"/>
    <mergeCell ref="E499:F499"/>
    <mergeCell ref="A479:G479"/>
    <mergeCell ref="A480:B480"/>
    <mergeCell ref="E488:F488"/>
    <mergeCell ref="E489:F489"/>
    <mergeCell ref="E490:G490"/>
    <mergeCell ref="E537:F537"/>
    <mergeCell ref="E538:F538"/>
    <mergeCell ref="E539:G539"/>
    <mergeCell ref="A540:G540"/>
    <mergeCell ref="A541:B541"/>
    <mergeCell ref="E530:F530"/>
    <mergeCell ref="E531:F531"/>
    <mergeCell ref="E532:G532"/>
    <mergeCell ref="A533:G533"/>
    <mergeCell ref="A534:B534"/>
    <mergeCell ref="E523:G523"/>
    <mergeCell ref="A524:G524"/>
    <mergeCell ref="A525:B525"/>
    <mergeCell ref="E527:F527"/>
    <mergeCell ref="A528:B528"/>
    <mergeCell ref="A514:B514"/>
    <mergeCell ref="E517:F517"/>
    <mergeCell ref="A518:B518"/>
    <mergeCell ref="E521:F521"/>
    <mergeCell ref="E522:F522"/>
    <mergeCell ref="A564:G564"/>
    <mergeCell ref="A565:B565"/>
    <mergeCell ref="E567:F567"/>
    <mergeCell ref="A568:B568"/>
    <mergeCell ref="E571:F571"/>
    <mergeCell ref="E557:F557"/>
    <mergeCell ref="A558:B558"/>
    <mergeCell ref="E561:F561"/>
    <mergeCell ref="E562:F562"/>
    <mergeCell ref="E563:G563"/>
    <mergeCell ref="E551:F551"/>
    <mergeCell ref="E552:F552"/>
    <mergeCell ref="E553:G553"/>
    <mergeCell ref="A554:G554"/>
    <mergeCell ref="A555:B555"/>
    <mergeCell ref="E544:F544"/>
    <mergeCell ref="E545:F545"/>
    <mergeCell ref="E546:G546"/>
    <mergeCell ref="A547:G547"/>
    <mergeCell ref="A548:B548"/>
    <mergeCell ref="E595:F595"/>
    <mergeCell ref="E596:F596"/>
    <mergeCell ref="E597:G597"/>
    <mergeCell ref="A598:G598"/>
    <mergeCell ref="A599:B599"/>
    <mergeCell ref="A586:B586"/>
    <mergeCell ref="E588:F588"/>
    <mergeCell ref="A589:B589"/>
    <mergeCell ref="E592:F592"/>
    <mergeCell ref="A593:B593"/>
    <mergeCell ref="A579:B579"/>
    <mergeCell ref="E582:F582"/>
    <mergeCell ref="E583:F583"/>
    <mergeCell ref="E584:G584"/>
    <mergeCell ref="A585:G585"/>
    <mergeCell ref="E572:F572"/>
    <mergeCell ref="E573:G573"/>
    <mergeCell ref="A574:G574"/>
    <mergeCell ref="A575:B575"/>
    <mergeCell ref="E578:F578"/>
    <mergeCell ref="A622:B622"/>
    <mergeCell ref="E624:F624"/>
    <mergeCell ref="A625:B625"/>
    <mergeCell ref="E628:F628"/>
    <mergeCell ref="E629:F629"/>
    <mergeCell ref="A615:B615"/>
    <mergeCell ref="E618:F618"/>
    <mergeCell ref="E619:F619"/>
    <mergeCell ref="E620:G620"/>
    <mergeCell ref="A621:G621"/>
    <mergeCell ref="E609:F609"/>
    <mergeCell ref="E610:G610"/>
    <mergeCell ref="A611:G611"/>
    <mergeCell ref="A612:B612"/>
    <mergeCell ref="E614:F614"/>
    <mergeCell ref="E601:F601"/>
    <mergeCell ref="A602:B602"/>
    <mergeCell ref="E605:F605"/>
    <mergeCell ref="A606:B606"/>
    <mergeCell ref="E608:F608"/>
    <mergeCell ref="A651:G651"/>
    <mergeCell ref="A652:B652"/>
    <mergeCell ref="E654:F654"/>
    <mergeCell ref="A655:B655"/>
    <mergeCell ref="E658:F658"/>
    <mergeCell ref="E644:F644"/>
    <mergeCell ref="A645:B645"/>
    <mergeCell ref="E648:F648"/>
    <mergeCell ref="E649:F649"/>
    <mergeCell ref="E650:G650"/>
    <mergeCell ref="E638:F638"/>
    <mergeCell ref="E639:F639"/>
    <mergeCell ref="E640:G640"/>
    <mergeCell ref="A641:G641"/>
    <mergeCell ref="A642:B642"/>
    <mergeCell ref="E630:G630"/>
    <mergeCell ref="A631:G631"/>
    <mergeCell ref="A632:B632"/>
    <mergeCell ref="E634:F634"/>
    <mergeCell ref="A635:B635"/>
    <mergeCell ref="E680:G680"/>
    <mergeCell ref="A681:G681"/>
    <mergeCell ref="A682:B682"/>
    <mergeCell ref="E684:F684"/>
    <mergeCell ref="A685:B685"/>
    <mergeCell ref="A672:B672"/>
    <mergeCell ref="E674:F674"/>
    <mergeCell ref="A675:B675"/>
    <mergeCell ref="E678:F678"/>
    <mergeCell ref="E679:F679"/>
    <mergeCell ref="A665:B665"/>
    <mergeCell ref="E668:F668"/>
    <mergeCell ref="E669:F669"/>
    <mergeCell ref="E670:G670"/>
    <mergeCell ref="A671:G671"/>
    <mergeCell ref="E659:F659"/>
    <mergeCell ref="E660:G660"/>
    <mergeCell ref="A661:G661"/>
    <mergeCell ref="A662:B662"/>
    <mergeCell ref="E664:F664"/>
    <mergeCell ref="A707:B707"/>
    <mergeCell ref="E709:F709"/>
    <mergeCell ref="A710:B710"/>
    <mergeCell ref="E712:F712"/>
    <mergeCell ref="E713:F713"/>
    <mergeCell ref="E701:F701"/>
    <mergeCell ref="E702:G702"/>
    <mergeCell ref="A703:G703"/>
    <mergeCell ref="A704:B704"/>
    <mergeCell ref="E706:F706"/>
    <mergeCell ref="E694:F694"/>
    <mergeCell ref="A695:B695"/>
    <mergeCell ref="E697:F697"/>
    <mergeCell ref="A698:B698"/>
    <mergeCell ref="E700:F700"/>
    <mergeCell ref="E688:F688"/>
    <mergeCell ref="E689:F689"/>
    <mergeCell ref="E690:G690"/>
    <mergeCell ref="A691:G691"/>
    <mergeCell ref="A692:B692"/>
    <mergeCell ref="A735:G735"/>
    <mergeCell ref="A736:B736"/>
    <mergeCell ref="E739:F739"/>
    <mergeCell ref="A740:B740"/>
    <mergeCell ref="E742:F742"/>
    <mergeCell ref="E728:F728"/>
    <mergeCell ref="A729:B729"/>
    <mergeCell ref="E732:F732"/>
    <mergeCell ref="E733:F733"/>
    <mergeCell ref="E734:G734"/>
    <mergeCell ref="E720:G720"/>
    <mergeCell ref="A721:G721"/>
    <mergeCell ref="A722:B722"/>
    <mergeCell ref="E725:F725"/>
    <mergeCell ref="A726:B726"/>
    <mergeCell ref="E714:G714"/>
    <mergeCell ref="A715:G715"/>
    <mergeCell ref="A716:B716"/>
    <mergeCell ref="E718:F718"/>
    <mergeCell ref="E719:F719"/>
    <mergeCell ref="E766:F766"/>
    <mergeCell ref="A767:B767"/>
    <mergeCell ref="E769:F769"/>
    <mergeCell ref="E770:F770"/>
    <mergeCell ref="E771:G771"/>
    <mergeCell ref="E758:G758"/>
    <mergeCell ref="A759:G759"/>
    <mergeCell ref="A760:B760"/>
    <mergeCell ref="E762:F762"/>
    <mergeCell ref="A763:B763"/>
    <mergeCell ref="A750:B750"/>
    <mergeCell ref="E752:F752"/>
    <mergeCell ref="A753:B753"/>
    <mergeCell ref="E756:F756"/>
    <mergeCell ref="E757:F757"/>
    <mergeCell ref="A743:B743"/>
    <mergeCell ref="E746:F746"/>
    <mergeCell ref="E747:F747"/>
    <mergeCell ref="E748:G748"/>
    <mergeCell ref="A749:G749"/>
    <mergeCell ref="A795:B795"/>
    <mergeCell ref="E799:F799"/>
    <mergeCell ref="A800:B800"/>
    <mergeCell ref="E803:F803"/>
    <mergeCell ref="E804:F804"/>
    <mergeCell ref="A788:B788"/>
    <mergeCell ref="E791:F791"/>
    <mergeCell ref="E792:F792"/>
    <mergeCell ref="E793:G793"/>
    <mergeCell ref="A794:G794"/>
    <mergeCell ref="E781:F781"/>
    <mergeCell ref="E782:G782"/>
    <mergeCell ref="A783:G783"/>
    <mergeCell ref="A784:B784"/>
    <mergeCell ref="E787:F787"/>
    <mergeCell ref="A772:G772"/>
    <mergeCell ref="A773:B773"/>
    <mergeCell ref="E776:F776"/>
    <mergeCell ref="A777:B777"/>
    <mergeCell ref="E780:F780"/>
    <mergeCell ref="E831:F831"/>
    <mergeCell ref="A832:B832"/>
    <mergeCell ref="E835:F835"/>
    <mergeCell ref="E836:F836"/>
    <mergeCell ref="E837:G837"/>
    <mergeCell ref="E822:F822"/>
    <mergeCell ref="E823:F823"/>
    <mergeCell ref="E824:G824"/>
    <mergeCell ref="A825:G825"/>
    <mergeCell ref="A826:B826"/>
    <mergeCell ref="E811:G811"/>
    <mergeCell ref="A812:G812"/>
    <mergeCell ref="A813:B813"/>
    <mergeCell ref="E818:F818"/>
    <mergeCell ref="A819:B819"/>
    <mergeCell ref="E805:G805"/>
    <mergeCell ref="A806:G806"/>
    <mergeCell ref="A807:B807"/>
    <mergeCell ref="E809:F809"/>
    <mergeCell ref="E810:F810"/>
    <mergeCell ref="A861:B861"/>
    <mergeCell ref="E866:F866"/>
    <mergeCell ref="A867:B867"/>
    <mergeCell ref="E870:F870"/>
    <mergeCell ref="E871:F871"/>
    <mergeCell ref="A854:B854"/>
    <mergeCell ref="E857:F857"/>
    <mergeCell ref="E858:F858"/>
    <mergeCell ref="E859:G859"/>
    <mergeCell ref="A860:G860"/>
    <mergeCell ref="E847:F847"/>
    <mergeCell ref="E848:G848"/>
    <mergeCell ref="A849:G849"/>
    <mergeCell ref="A850:B850"/>
    <mergeCell ref="E853:F853"/>
    <mergeCell ref="A838:G838"/>
    <mergeCell ref="A839:B839"/>
    <mergeCell ref="E842:F842"/>
    <mergeCell ref="A843:B843"/>
    <mergeCell ref="E846:F846"/>
    <mergeCell ref="A899:G899"/>
    <mergeCell ref="A900:B900"/>
    <mergeCell ref="E905:F905"/>
    <mergeCell ref="A906:B906"/>
    <mergeCell ref="E909:F909"/>
    <mergeCell ref="E892:F892"/>
    <mergeCell ref="A893:B893"/>
    <mergeCell ref="E896:F896"/>
    <mergeCell ref="E897:F897"/>
    <mergeCell ref="E898:G898"/>
    <mergeCell ref="E883:F883"/>
    <mergeCell ref="E884:F884"/>
    <mergeCell ref="E885:G885"/>
    <mergeCell ref="A886:G886"/>
    <mergeCell ref="A887:B887"/>
    <mergeCell ref="E872:G872"/>
    <mergeCell ref="A873:G873"/>
    <mergeCell ref="A874:B874"/>
    <mergeCell ref="E879:F879"/>
    <mergeCell ref="A880:B880"/>
    <mergeCell ref="E933:G933"/>
    <mergeCell ref="A934:G934"/>
    <mergeCell ref="A935:B935"/>
    <mergeCell ref="E938:F938"/>
    <mergeCell ref="A939:B939"/>
    <mergeCell ref="A924:B924"/>
    <mergeCell ref="E927:F927"/>
    <mergeCell ref="A928:B928"/>
    <mergeCell ref="E931:F931"/>
    <mergeCell ref="E932:F932"/>
    <mergeCell ref="A917:B917"/>
    <mergeCell ref="E920:F920"/>
    <mergeCell ref="E921:F921"/>
    <mergeCell ref="E922:G922"/>
    <mergeCell ref="A923:G923"/>
    <mergeCell ref="E910:F910"/>
    <mergeCell ref="E911:G911"/>
    <mergeCell ref="A912:G912"/>
    <mergeCell ref="A913:B913"/>
    <mergeCell ref="E916:F916"/>
    <mergeCell ref="E965:F965"/>
    <mergeCell ref="E966:G966"/>
    <mergeCell ref="A967:G967"/>
    <mergeCell ref="A968:B968"/>
    <mergeCell ref="E978:F978"/>
    <mergeCell ref="A956:G956"/>
    <mergeCell ref="A957:B957"/>
    <mergeCell ref="E960:F960"/>
    <mergeCell ref="A961:B961"/>
    <mergeCell ref="E964:F964"/>
    <mergeCell ref="E949:F949"/>
    <mergeCell ref="A950:B950"/>
    <mergeCell ref="E953:F953"/>
    <mergeCell ref="E954:F954"/>
    <mergeCell ref="E955:G955"/>
    <mergeCell ref="E942:F942"/>
    <mergeCell ref="E943:F943"/>
    <mergeCell ref="E944:G944"/>
    <mergeCell ref="A945:G945"/>
    <mergeCell ref="A946:B946"/>
    <mergeCell ref="E1006:G1006"/>
    <mergeCell ref="A1007:G1007"/>
    <mergeCell ref="A1008:B1008"/>
    <mergeCell ref="E1013:F1013"/>
    <mergeCell ref="A1014:B1014"/>
    <mergeCell ref="A995:B995"/>
    <mergeCell ref="E1000:F1000"/>
    <mergeCell ref="A1001:B1001"/>
    <mergeCell ref="E1004:F1004"/>
    <mergeCell ref="E1005:F1005"/>
    <mergeCell ref="A988:B988"/>
    <mergeCell ref="E991:F991"/>
    <mergeCell ref="E992:F992"/>
    <mergeCell ref="E993:G993"/>
    <mergeCell ref="A994:G994"/>
    <mergeCell ref="E979:F979"/>
    <mergeCell ref="E980:G980"/>
    <mergeCell ref="A981:G981"/>
    <mergeCell ref="A982:B982"/>
    <mergeCell ref="E987:F987"/>
    <mergeCell ref="E1042:F1042"/>
    <mergeCell ref="E1043:G1043"/>
    <mergeCell ref="A1044:G1044"/>
    <mergeCell ref="A1045:B1045"/>
    <mergeCell ref="E1049:F1049"/>
    <mergeCell ref="A1032:G1032"/>
    <mergeCell ref="A1033:B1033"/>
    <mergeCell ref="E1037:F1037"/>
    <mergeCell ref="A1038:B1038"/>
    <mergeCell ref="E1041:F1041"/>
    <mergeCell ref="E1025:F1025"/>
    <mergeCell ref="A1026:B1026"/>
    <mergeCell ref="E1029:F1029"/>
    <mergeCell ref="E1030:F1030"/>
    <mergeCell ref="E1031:G1031"/>
    <mergeCell ref="E1017:F1017"/>
    <mergeCell ref="E1018:F1018"/>
    <mergeCell ref="E1019:G1019"/>
    <mergeCell ref="A1020:G1020"/>
    <mergeCell ref="A1021:B1021"/>
    <mergeCell ref="E1078:F1078"/>
    <mergeCell ref="E1079:F1079"/>
    <mergeCell ref="E1080:G1080"/>
    <mergeCell ref="A1081:G1081"/>
    <mergeCell ref="A1082:B1082"/>
    <mergeCell ref="E1068:G1068"/>
    <mergeCell ref="A1069:G1069"/>
    <mergeCell ref="A1070:B1070"/>
    <mergeCell ref="E1074:F1074"/>
    <mergeCell ref="A1075:B1075"/>
    <mergeCell ref="A1057:B1057"/>
    <mergeCell ref="E1062:F1062"/>
    <mergeCell ref="A1063:B1063"/>
    <mergeCell ref="E1066:F1066"/>
    <mergeCell ref="E1067:F1067"/>
    <mergeCell ref="A1050:B1050"/>
    <mergeCell ref="E1053:F1053"/>
    <mergeCell ref="E1054:F1054"/>
    <mergeCell ref="E1055:G1055"/>
    <mergeCell ref="A1056:G1056"/>
    <mergeCell ref="A1113:B1113"/>
    <mergeCell ref="E1116:F1116"/>
    <mergeCell ref="E1117:F1117"/>
    <mergeCell ref="E1118:G1118"/>
    <mergeCell ref="A1119:G1119"/>
    <mergeCell ref="E1104:F1104"/>
    <mergeCell ref="E1105:G1105"/>
    <mergeCell ref="A1106:G1106"/>
    <mergeCell ref="A1107:B1107"/>
    <mergeCell ref="E1112:F1112"/>
    <mergeCell ref="A1093:G1093"/>
    <mergeCell ref="A1094:B1094"/>
    <mergeCell ref="E1099:F1099"/>
    <mergeCell ref="A1100:B1100"/>
    <mergeCell ref="E1103:F1103"/>
    <mergeCell ref="E1086:F1086"/>
    <mergeCell ref="A1087:B1087"/>
    <mergeCell ref="E1090:F1090"/>
    <mergeCell ref="E1091:F1091"/>
    <mergeCell ref="E1092:G1092"/>
    <mergeCell ref="E1150:F1150"/>
    <mergeCell ref="A1151:B1151"/>
    <mergeCell ref="E1154:F1154"/>
    <mergeCell ref="E1155:F1155"/>
    <mergeCell ref="E1156:G1156"/>
    <mergeCell ref="E1141:F1141"/>
    <mergeCell ref="E1142:F1142"/>
    <mergeCell ref="E1143:G1143"/>
    <mergeCell ref="A1144:G1144"/>
    <mergeCell ref="A1145:B1145"/>
    <mergeCell ref="E1130:G1130"/>
    <mergeCell ref="A1131:G1131"/>
    <mergeCell ref="A1132:B1132"/>
    <mergeCell ref="E1137:F1137"/>
    <mergeCell ref="A1138:B1138"/>
    <mergeCell ref="A1120:B1120"/>
    <mergeCell ref="E1124:F1124"/>
    <mergeCell ref="A1125:B1125"/>
    <mergeCell ref="E1128:F1128"/>
    <mergeCell ref="E1129:F1129"/>
    <mergeCell ref="A1184:B1184"/>
    <mergeCell ref="E1188:F1188"/>
    <mergeCell ref="A1189:B1189"/>
    <mergeCell ref="E1192:F1192"/>
    <mergeCell ref="E1193:F1193"/>
    <mergeCell ref="A1177:B1177"/>
    <mergeCell ref="E1180:F1180"/>
    <mergeCell ref="E1181:F1181"/>
    <mergeCell ref="E1182:G1182"/>
    <mergeCell ref="A1183:G1183"/>
    <mergeCell ref="E1168:F1168"/>
    <mergeCell ref="E1169:G1169"/>
    <mergeCell ref="A1170:G1170"/>
    <mergeCell ref="A1171:B1171"/>
    <mergeCell ref="E1176:F1176"/>
    <mergeCell ref="A1157:G1157"/>
    <mergeCell ref="A1158:B1158"/>
    <mergeCell ref="E1163:F1163"/>
    <mergeCell ref="A1164:B1164"/>
    <mergeCell ref="E1167:F1167"/>
    <mergeCell ref="A1225:B1225"/>
    <mergeCell ref="E1236:F1236"/>
    <mergeCell ref="E1237:F1237"/>
    <mergeCell ref="E1238:G1238"/>
    <mergeCell ref="A1239:G1239"/>
    <mergeCell ref="E1211:F1211"/>
    <mergeCell ref="A1212:B1212"/>
    <mergeCell ref="E1220:F1220"/>
    <mergeCell ref="A1221:B1221"/>
    <mergeCell ref="E1224:F1224"/>
    <mergeCell ref="E1204:F1204"/>
    <mergeCell ref="E1205:F1205"/>
    <mergeCell ref="E1206:G1206"/>
    <mergeCell ref="A1207:G1207"/>
    <mergeCell ref="A1208:B1208"/>
    <mergeCell ref="E1194:G1194"/>
    <mergeCell ref="A1195:G1195"/>
    <mergeCell ref="A1196:B1196"/>
    <mergeCell ref="E1200:F1200"/>
    <mergeCell ref="A1201:B1201"/>
    <mergeCell ref="A1282:B1282"/>
    <mergeCell ref="E1285:F1285"/>
    <mergeCell ref="A1286:B1286"/>
    <mergeCell ref="E1294:F1294"/>
    <mergeCell ref="E1295:F1295"/>
    <mergeCell ref="A1272:G1272"/>
    <mergeCell ref="A1273:B1273"/>
    <mergeCell ref="E1276:F1276"/>
    <mergeCell ref="A1277:B1277"/>
    <mergeCell ref="E1281:F1281"/>
    <mergeCell ref="E1257:F1257"/>
    <mergeCell ref="A1258:B1258"/>
    <mergeCell ref="E1269:F1269"/>
    <mergeCell ref="E1270:F1270"/>
    <mergeCell ref="E1271:G1271"/>
    <mergeCell ref="A1240:B1240"/>
    <mergeCell ref="E1243:F1243"/>
    <mergeCell ref="A1244:B1244"/>
    <mergeCell ref="E1253:F1253"/>
    <mergeCell ref="A1254:B1254"/>
    <mergeCell ref="A1324:G1324"/>
    <mergeCell ref="A1325:B1325"/>
    <mergeCell ref="E1333:F1333"/>
    <mergeCell ref="A1334:B1334"/>
    <mergeCell ref="E1337:F1337"/>
    <mergeCell ref="E1317:F1317"/>
    <mergeCell ref="A1318:B1318"/>
    <mergeCell ref="E1321:F1321"/>
    <mergeCell ref="E1322:F1322"/>
    <mergeCell ref="E1323:G1323"/>
    <mergeCell ref="E1309:F1309"/>
    <mergeCell ref="E1310:F1310"/>
    <mergeCell ref="E1311:G1311"/>
    <mergeCell ref="A1312:G1312"/>
    <mergeCell ref="A1313:B1313"/>
    <mergeCell ref="E1296:G1296"/>
    <mergeCell ref="A1297:G1297"/>
    <mergeCell ref="A1298:B1298"/>
    <mergeCell ref="E1304:F1304"/>
    <mergeCell ref="A1305:B1305"/>
    <mergeCell ref="A1364:B1364"/>
    <mergeCell ref="E1367:F1367"/>
    <mergeCell ref="A1368:B1368"/>
    <mergeCell ref="E1371:F1371"/>
    <mergeCell ref="E1372:F1372"/>
    <mergeCell ref="A1356:B1356"/>
    <mergeCell ref="E1360:F1360"/>
    <mergeCell ref="E1361:F1361"/>
    <mergeCell ref="E1362:G1362"/>
    <mergeCell ref="A1363:G1363"/>
    <mergeCell ref="A1349:B1349"/>
    <mergeCell ref="E1352:F1352"/>
    <mergeCell ref="E1353:F1353"/>
    <mergeCell ref="E1354:G1354"/>
    <mergeCell ref="A1355:G1355"/>
    <mergeCell ref="E1338:F1338"/>
    <mergeCell ref="E1339:G1339"/>
    <mergeCell ref="A1340:G1340"/>
    <mergeCell ref="A1341:B1341"/>
    <mergeCell ref="E1348:F1348"/>
    <mergeCell ref="A1394:G1394"/>
    <mergeCell ref="A1395:B1395"/>
    <mergeCell ref="E1397:F1397"/>
    <mergeCell ref="E1398:F1398"/>
    <mergeCell ref="E1399:G1399"/>
    <mergeCell ref="E1387:F1387"/>
    <mergeCell ref="A1388:B1388"/>
    <mergeCell ref="E1391:F1391"/>
    <mergeCell ref="E1392:F1392"/>
    <mergeCell ref="E1393:G1393"/>
    <mergeCell ref="E1381:F1381"/>
    <mergeCell ref="E1382:F1382"/>
    <mergeCell ref="E1383:G1383"/>
    <mergeCell ref="A1384:G1384"/>
    <mergeCell ref="A1385:B1385"/>
    <mergeCell ref="E1373:G1373"/>
    <mergeCell ref="A1374:G1374"/>
    <mergeCell ref="A1375:B1375"/>
    <mergeCell ref="E1377:F1377"/>
    <mergeCell ref="A1378:B1378"/>
    <mergeCell ref="A1422:B1422"/>
    <mergeCell ref="E1425:F1425"/>
    <mergeCell ref="E1426:F1426"/>
    <mergeCell ref="E1427:G1427"/>
    <mergeCell ref="A1428:G1428"/>
    <mergeCell ref="E1415:F1415"/>
    <mergeCell ref="E1416:G1416"/>
    <mergeCell ref="A1417:G1417"/>
    <mergeCell ref="A1418:B1418"/>
    <mergeCell ref="E1421:F1421"/>
    <mergeCell ref="A1406:G1406"/>
    <mergeCell ref="A1407:B1407"/>
    <mergeCell ref="E1410:F1410"/>
    <mergeCell ref="A1411:B1411"/>
    <mergeCell ref="E1414:F1414"/>
    <mergeCell ref="A1400:G1400"/>
    <mergeCell ref="A1401:B1401"/>
    <mergeCell ref="E1403:F1403"/>
    <mergeCell ref="E1404:F1404"/>
    <mergeCell ref="E1405:G1405"/>
    <mergeCell ref="A1451:G1451"/>
    <mergeCell ref="A1452:B1452"/>
    <mergeCell ref="E1455:F1455"/>
    <mergeCell ref="A1456:B1456"/>
    <mergeCell ref="E1459:F1459"/>
    <mergeCell ref="E1445:F1445"/>
    <mergeCell ref="A1446:B1446"/>
    <mergeCell ref="E1448:F1448"/>
    <mergeCell ref="E1449:F1449"/>
    <mergeCell ref="E1450:G1450"/>
    <mergeCell ref="E1438:G1438"/>
    <mergeCell ref="A1439:G1439"/>
    <mergeCell ref="A1440:B1440"/>
    <mergeCell ref="E1442:F1442"/>
    <mergeCell ref="A1443:B1443"/>
    <mergeCell ref="A1429:B1429"/>
    <mergeCell ref="E1432:F1432"/>
    <mergeCell ref="A1433:B1433"/>
    <mergeCell ref="E1436:F1436"/>
    <mergeCell ref="E1437:F1437"/>
    <mergeCell ref="E1489:G1489"/>
    <mergeCell ref="A1490:G1490"/>
    <mergeCell ref="A1491:B1491"/>
    <mergeCell ref="E1496:F1496"/>
    <mergeCell ref="A1497:B1497"/>
    <mergeCell ref="A1478:B1478"/>
    <mergeCell ref="E1482:F1482"/>
    <mergeCell ref="A1483:B1483"/>
    <mergeCell ref="E1487:F1487"/>
    <mergeCell ref="E1488:F1488"/>
    <mergeCell ref="A1471:B1471"/>
    <mergeCell ref="E1474:F1474"/>
    <mergeCell ref="E1475:F1475"/>
    <mergeCell ref="E1476:G1476"/>
    <mergeCell ref="A1477:G1477"/>
    <mergeCell ref="E1460:F1460"/>
    <mergeCell ref="E1461:G1461"/>
    <mergeCell ref="A1462:G1462"/>
    <mergeCell ref="A1463:B1463"/>
    <mergeCell ref="E1470:F1470"/>
    <mergeCell ref="E1525:F1525"/>
    <mergeCell ref="E1526:G1526"/>
    <mergeCell ref="A1527:G1527"/>
    <mergeCell ref="A1528:B1528"/>
    <mergeCell ref="E1533:F1533"/>
    <mergeCell ref="A1515:G1515"/>
    <mergeCell ref="A1516:B1516"/>
    <mergeCell ref="E1520:F1520"/>
    <mergeCell ref="A1521:B1521"/>
    <mergeCell ref="E1524:F1524"/>
    <mergeCell ref="E1508:F1508"/>
    <mergeCell ref="A1509:B1509"/>
    <mergeCell ref="E1512:F1512"/>
    <mergeCell ref="E1513:F1513"/>
    <mergeCell ref="E1514:G1514"/>
    <mergeCell ref="E1500:F1500"/>
    <mergeCell ref="E1501:F1501"/>
    <mergeCell ref="E1502:G1502"/>
    <mergeCell ref="A1503:G1503"/>
    <mergeCell ref="A1504:B1504"/>
    <mergeCell ref="E1565:F1565"/>
    <mergeCell ref="E1566:F1566"/>
    <mergeCell ref="E1567:G1567"/>
    <mergeCell ref="A1568:G1568"/>
    <mergeCell ref="A1569:B1569"/>
    <mergeCell ref="E1553:G1553"/>
    <mergeCell ref="A1554:G1554"/>
    <mergeCell ref="A1555:B1555"/>
    <mergeCell ref="E1561:F1561"/>
    <mergeCell ref="A1562:B1562"/>
    <mergeCell ref="A1541:B1541"/>
    <mergeCell ref="E1547:F1547"/>
    <mergeCell ref="A1548:B1548"/>
    <mergeCell ref="E1551:F1551"/>
    <mergeCell ref="E1552:F1552"/>
    <mergeCell ref="A1534:B1534"/>
    <mergeCell ref="E1537:F1537"/>
    <mergeCell ref="E1538:F1538"/>
    <mergeCell ref="E1539:G1539"/>
    <mergeCell ref="A1540:G1540"/>
    <mergeCell ref="A1598:B1598"/>
    <mergeCell ref="E1601:F1601"/>
    <mergeCell ref="E1602:F1602"/>
    <mergeCell ref="E1603:G1603"/>
    <mergeCell ref="A1604:G1604"/>
    <mergeCell ref="E1592:F1592"/>
    <mergeCell ref="E1593:G1593"/>
    <mergeCell ref="A1594:G1594"/>
    <mergeCell ref="A1595:B1595"/>
    <mergeCell ref="E1597:F1597"/>
    <mergeCell ref="A1583:G1583"/>
    <mergeCell ref="A1584:B1584"/>
    <mergeCell ref="E1587:F1587"/>
    <mergeCell ref="A1588:B1588"/>
    <mergeCell ref="E1591:F1591"/>
    <mergeCell ref="E1577:F1577"/>
    <mergeCell ref="A1578:B1578"/>
    <mergeCell ref="E1580:F1580"/>
    <mergeCell ref="E1581:F1581"/>
    <mergeCell ref="E1582:G1582"/>
    <mergeCell ref="E1629:F1629"/>
    <mergeCell ref="A1630:B1630"/>
    <mergeCell ref="E1633:F1633"/>
    <mergeCell ref="E1634:F1634"/>
    <mergeCell ref="E1635:G1635"/>
    <mergeCell ref="E1623:F1623"/>
    <mergeCell ref="E1624:F1624"/>
    <mergeCell ref="E1625:G1625"/>
    <mergeCell ref="A1626:G1626"/>
    <mergeCell ref="A1627:B1627"/>
    <mergeCell ref="E1615:G1615"/>
    <mergeCell ref="A1616:G1616"/>
    <mergeCell ref="A1617:B1617"/>
    <mergeCell ref="E1619:F1619"/>
    <mergeCell ref="A1620:B1620"/>
    <mergeCell ref="A1605:B1605"/>
    <mergeCell ref="E1609:F1609"/>
    <mergeCell ref="A1610:B1610"/>
    <mergeCell ref="E1613:F1613"/>
    <mergeCell ref="E1614:F1614"/>
    <mergeCell ref="A8:G8"/>
    <mergeCell ref="A9:G9"/>
    <mergeCell ref="A10:G10"/>
    <mergeCell ref="A1:G1"/>
    <mergeCell ref="A1676:B1676"/>
    <mergeCell ref="C1676:F1676"/>
    <mergeCell ref="A7:G7"/>
    <mergeCell ref="A1664:B1664"/>
    <mergeCell ref="E1668:F1668"/>
    <mergeCell ref="A1669:B1669"/>
    <mergeCell ref="E1672:F1672"/>
    <mergeCell ref="E1673:F1673"/>
    <mergeCell ref="A1657:B1657"/>
    <mergeCell ref="E1660:F1660"/>
    <mergeCell ref="E1661:F1661"/>
    <mergeCell ref="E1662:G1662"/>
    <mergeCell ref="A1663:G1663"/>
    <mergeCell ref="E1651:F1651"/>
    <mergeCell ref="E1652:G1652"/>
    <mergeCell ref="A1653:G1653"/>
    <mergeCell ref="A1654:B1654"/>
    <mergeCell ref="E1656:F1656"/>
    <mergeCell ref="E1645:F1645"/>
    <mergeCell ref="E1646:G1646"/>
    <mergeCell ref="A1647:G1647"/>
    <mergeCell ref="A1648:B1648"/>
    <mergeCell ref="E1650:F1650"/>
    <mergeCell ref="A1636:G1636"/>
    <mergeCell ref="A1637:B1637"/>
    <mergeCell ref="E1640:F1640"/>
    <mergeCell ref="A1641:B1641"/>
    <mergeCell ref="E1644:F1644"/>
  </mergeCells>
  <printOptions horizontalCentered="1"/>
  <pageMargins left="0.51181102362204722" right="0.19685039370078741" top="0.51181102362204722" bottom="0.51181102362204722" header="0" footer="0"/>
  <pageSetup paperSize="9" scale="85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/>
  </sheetPr>
  <dimension ref="A1:K59"/>
  <sheetViews>
    <sheetView tabSelected="1" view="pageBreakPreview" zoomScale="130" zoomScaleSheetLayoutView="130" workbookViewId="0">
      <selection activeCell="M5" sqref="M5"/>
    </sheetView>
  </sheetViews>
  <sheetFormatPr defaultRowHeight="15"/>
  <cols>
    <col min="1" max="1" width="4.42578125" bestFit="1" customWidth="1"/>
    <col min="2" max="2" width="22" bestFit="1" customWidth="1"/>
    <col min="3" max="3" width="10" bestFit="1" customWidth="1"/>
    <col min="4" max="7" width="8.7109375" bestFit="1" customWidth="1"/>
    <col min="8" max="8" width="10.140625" customWidth="1"/>
    <col min="9" max="9" width="1.7109375" customWidth="1"/>
    <col min="10" max="11" width="8.7109375" bestFit="1" customWidth="1"/>
  </cols>
  <sheetData>
    <row r="1" spans="1:11" s="3" customFormat="1" ht="73.5" customHeight="1">
      <c r="A1" s="74" t="s">
        <v>1347</v>
      </c>
      <c r="B1" s="74"/>
      <c r="C1" s="74"/>
      <c r="D1" s="74"/>
      <c r="E1" s="74"/>
      <c r="F1" s="74"/>
      <c r="G1" s="74"/>
      <c r="H1" s="74"/>
      <c r="I1" s="74"/>
      <c r="J1" s="74"/>
      <c r="K1" s="74"/>
    </row>
    <row r="2" spans="1:11" s="4" customFormat="1">
      <c r="A2" s="5"/>
      <c r="B2" s="5"/>
      <c r="C2" s="5"/>
      <c r="D2" s="5"/>
      <c r="E2" s="5"/>
      <c r="F2" s="5"/>
      <c r="G2" s="5"/>
    </row>
    <row r="3" spans="1:11" s="10" customFormat="1" ht="14.25">
      <c r="A3" s="7" t="s">
        <v>1348</v>
      </c>
      <c r="B3" s="7"/>
      <c r="C3" s="7"/>
      <c r="D3" s="41"/>
      <c r="E3" s="42"/>
      <c r="F3" s="42"/>
      <c r="G3" s="42"/>
      <c r="H3" s="9"/>
      <c r="I3" s="9"/>
      <c r="J3" s="9"/>
    </row>
    <row r="4" spans="1:11" s="10" customFormat="1" ht="14.25">
      <c r="A4" s="7" t="s">
        <v>1370</v>
      </c>
      <c r="B4" s="7"/>
      <c r="C4" s="7"/>
      <c r="D4" s="41"/>
      <c r="E4" s="42"/>
      <c r="F4" s="42"/>
      <c r="G4" s="42"/>
      <c r="H4" s="9"/>
      <c r="I4" s="9"/>
      <c r="J4" s="9"/>
    </row>
    <row r="5" spans="1:11" s="10" customFormat="1" ht="14.25">
      <c r="A5" s="7" t="s">
        <v>1357</v>
      </c>
      <c r="B5" s="7"/>
      <c r="C5" s="7"/>
      <c r="D5" s="41"/>
      <c r="E5" s="42"/>
      <c r="F5" s="42"/>
      <c r="G5" s="42"/>
      <c r="H5" s="9"/>
      <c r="I5" s="9"/>
      <c r="J5" s="9"/>
    </row>
    <row r="6" spans="1:11" s="10" customFormat="1" ht="14.25">
      <c r="A6" s="7"/>
      <c r="B6" s="7"/>
      <c r="C6" s="7"/>
      <c r="D6" s="41"/>
      <c r="E6" s="42"/>
      <c r="F6" s="42"/>
      <c r="G6" s="42"/>
      <c r="H6" s="9"/>
      <c r="I6" s="9"/>
      <c r="J6" s="9"/>
    </row>
    <row r="7" spans="1:11" s="10" customFormat="1" ht="24" customHeight="1">
      <c r="A7" s="98" t="s">
        <v>1371</v>
      </c>
      <c r="B7" s="98"/>
      <c r="C7" s="98"/>
      <c r="D7" s="98"/>
      <c r="E7" s="98"/>
      <c r="F7" s="98"/>
      <c r="G7" s="98"/>
      <c r="H7" s="98"/>
      <c r="I7" s="98"/>
      <c r="J7" s="98"/>
      <c r="K7" s="98"/>
    </row>
    <row r="8" spans="1:11" s="10" customFormat="1" ht="14.25">
      <c r="A8" s="99" t="s">
        <v>1372</v>
      </c>
      <c r="B8" s="99"/>
      <c r="C8" s="99"/>
      <c r="D8" s="99"/>
      <c r="E8" s="99"/>
      <c r="F8" s="99"/>
      <c r="G8" s="99"/>
      <c r="H8" s="99"/>
      <c r="I8" s="99"/>
      <c r="J8" s="99"/>
      <c r="K8" s="99"/>
    </row>
    <row r="9" spans="1:11" s="10" customFormat="1" ht="14.25">
      <c r="A9" s="99" t="s">
        <v>1349</v>
      </c>
      <c r="B9" s="99"/>
      <c r="C9" s="99"/>
      <c r="D9" s="99"/>
      <c r="E9" s="99"/>
      <c r="F9" s="99"/>
      <c r="G9" s="99"/>
      <c r="H9" s="99"/>
      <c r="I9" s="99"/>
      <c r="J9" s="99"/>
      <c r="K9" s="99"/>
    </row>
    <row r="10" spans="1:11" s="4" customFormat="1">
      <c r="A10" s="99" t="s">
        <v>1350</v>
      </c>
      <c r="B10" s="99"/>
      <c r="C10" s="99"/>
      <c r="D10" s="99"/>
      <c r="E10" s="99"/>
      <c r="F10" s="99"/>
      <c r="G10" s="99"/>
      <c r="H10" s="99"/>
      <c r="I10" s="99"/>
      <c r="J10" s="99"/>
      <c r="K10" s="99"/>
    </row>
    <row r="12" spans="1:11">
      <c r="A12" s="78"/>
      <c r="B12" s="78"/>
      <c r="C12" s="78"/>
      <c r="D12" s="78"/>
      <c r="E12" s="78"/>
      <c r="F12" s="78"/>
      <c r="G12" s="78"/>
      <c r="H12" s="78"/>
      <c r="I12" s="1"/>
      <c r="J12" s="1"/>
      <c r="K12" s="1"/>
    </row>
    <row r="13" spans="1:11" ht="15.95" customHeight="1">
      <c r="A13" s="44" t="s">
        <v>0</v>
      </c>
      <c r="B13" s="44" t="s">
        <v>2</v>
      </c>
      <c r="C13" s="44" t="s">
        <v>1257</v>
      </c>
      <c r="D13" s="44" t="s">
        <v>1358</v>
      </c>
      <c r="E13" s="44" t="s">
        <v>1359</v>
      </c>
      <c r="F13" s="44" t="s">
        <v>1360</v>
      </c>
      <c r="G13" s="44" t="s">
        <v>1361</v>
      </c>
      <c r="H13" s="97" t="s">
        <v>1362</v>
      </c>
      <c r="I13" s="97"/>
      <c r="J13" s="44" t="s">
        <v>1363</v>
      </c>
      <c r="K13" s="45" t="s">
        <v>1258</v>
      </c>
    </row>
    <row r="14" spans="1:11" ht="12" customHeight="1">
      <c r="A14" s="95" t="s">
        <v>10</v>
      </c>
      <c r="B14" s="96" t="s">
        <v>11</v>
      </c>
      <c r="C14" s="92">
        <v>72133.679999999993</v>
      </c>
      <c r="D14" s="46">
        <v>1</v>
      </c>
      <c r="E14" s="30"/>
      <c r="F14" s="30"/>
      <c r="G14" s="30"/>
      <c r="H14" s="30"/>
      <c r="I14" s="30"/>
      <c r="J14" s="30"/>
      <c r="K14" s="47">
        <f t="shared" ref="K14:K53" si="0">SUM(D14:J14)</f>
        <v>1</v>
      </c>
    </row>
    <row r="15" spans="1:11" ht="12.95" customHeight="1">
      <c r="A15" s="95"/>
      <c r="B15" s="96"/>
      <c r="C15" s="92"/>
      <c r="D15" s="48">
        <f>IF(D14&gt;0,ROUND(C14*D14,2),"")</f>
        <v>72133.679999999993</v>
      </c>
      <c r="E15" s="30" t="str">
        <f>IF(E14&gt;0,IF(AND(SUM(D14:E14)=1,K14=1),C14-SUM(D15:D15),ROUND(C14*E14,2)),"")</f>
        <v/>
      </c>
      <c r="F15" s="30" t="str">
        <f>IF(F14&gt;0,IF(AND(SUM(D14:F14)=1,K14=1),C14-SUM(D15:E15),ROUND(C14*F14,2)),"")</f>
        <v/>
      </c>
      <c r="G15" s="30" t="str">
        <f>IF(G14&gt;0,IF(AND(SUM(D14:G14)=1,K14=1),C14-SUM(D15:F15),ROUND(C14*G14,2)),"")</f>
        <v/>
      </c>
      <c r="H15" s="30" t="str">
        <f>IF(H14&gt;0,IF(AND(SUM(D14:H14)=1,K14=1),C14-SUM(D15:G15),ROUND(C14*H14,2)),"")</f>
        <v/>
      </c>
      <c r="I15" s="30" t="str">
        <f>IF(I14&gt;0,IF(AND(SUM(D14:I14)=1,K14=1),C14-SUM(D15:H15),ROUND(C14*I14,2)),"")</f>
        <v/>
      </c>
      <c r="J15" s="30" t="str">
        <f>IF(J14&gt;0,IF(AND(SUM(D14:J14)=1,K14=1),C14-SUM(D15:I15),ROUND(C14*J14,2)),"")</f>
        <v/>
      </c>
      <c r="K15" s="49">
        <f t="shared" si="0"/>
        <v>72133.679999999993</v>
      </c>
    </row>
    <row r="16" spans="1:11" ht="12" customHeight="1">
      <c r="A16" s="95" t="s">
        <v>39</v>
      </c>
      <c r="B16" s="96" t="s">
        <v>40</v>
      </c>
      <c r="C16" s="92">
        <v>18814.18</v>
      </c>
      <c r="D16" s="46">
        <v>1</v>
      </c>
      <c r="E16" s="30"/>
      <c r="F16" s="30"/>
      <c r="G16" s="30"/>
      <c r="H16" s="30"/>
      <c r="I16" s="30"/>
      <c r="J16" s="30"/>
      <c r="K16" s="47">
        <f t="shared" si="0"/>
        <v>1</v>
      </c>
    </row>
    <row r="17" spans="1:11" ht="12.95" customHeight="1">
      <c r="A17" s="95"/>
      <c r="B17" s="96"/>
      <c r="C17" s="92"/>
      <c r="D17" s="48">
        <f>IF(D16&gt;0,ROUND(C16*D16,2),"")</f>
        <v>18814.18</v>
      </c>
      <c r="E17" s="30" t="str">
        <f>IF(E16&gt;0,IF(AND(SUM(D16:E16)=1,K16=1),C16-SUM(D17:D17),ROUND(C16*E16,2)),"")</f>
        <v/>
      </c>
      <c r="F17" s="30" t="str">
        <f>IF(F16&gt;0,IF(AND(SUM(D16:F16)=1,K16=1),C16-SUM(D17:E17),ROUND(C16*F16,2)),"")</f>
        <v/>
      </c>
      <c r="G17" s="30" t="str">
        <f>IF(G16&gt;0,IF(AND(SUM(D16:G16)=1,K16=1),C16-SUM(D17:F17),ROUND(C16*G16,2)),"")</f>
        <v/>
      </c>
      <c r="H17" s="30" t="str">
        <f>IF(H16&gt;0,IF(AND(SUM(D16:H16)=1,K16=1),C16-SUM(D17:G17),ROUND(C16*H16,2)),"")</f>
        <v/>
      </c>
      <c r="I17" s="30" t="str">
        <f>IF(I16&gt;0,IF(AND(SUM(D16:I16)=1,K16=1),C16-SUM(D17:H17),ROUND(C16*I16,2)),"")</f>
        <v/>
      </c>
      <c r="J17" s="30" t="str">
        <f>IF(J16&gt;0,IF(AND(SUM(D16:J16)=1,K16=1),C16-SUM(D17:I17),ROUND(C16*J16,2)),"")</f>
        <v/>
      </c>
      <c r="K17" s="49">
        <f t="shared" si="0"/>
        <v>18814.18</v>
      </c>
    </row>
    <row r="18" spans="1:11" ht="12" customHeight="1">
      <c r="A18" s="95" t="s">
        <v>51</v>
      </c>
      <c r="B18" s="96" t="s">
        <v>52</v>
      </c>
      <c r="C18" s="92">
        <v>61018.04</v>
      </c>
      <c r="D18" s="46">
        <v>0.25</v>
      </c>
      <c r="E18" s="46">
        <v>0.75</v>
      </c>
      <c r="F18" s="30"/>
      <c r="G18" s="30"/>
      <c r="H18" s="30"/>
      <c r="I18" s="30"/>
      <c r="J18" s="30"/>
      <c r="K18" s="47">
        <f t="shared" si="0"/>
        <v>1</v>
      </c>
    </row>
    <row r="19" spans="1:11" ht="12.95" customHeight="1">
      <c r="A19" s="95"/>
      <c r="B19" s="96"/>
      <c r="C19" s="92"/>
      <c r="D19" s="48">
        <f>IF(D18&gt;0,ROUND(C18*D18,2),"")</f>
        <v>15254.51</v>
      </c>
      <c r="E19" s="48">
        <f>IF(E18&gt;0,IF(AND(SUM(D18:E18)=1,K18=1),C18-SUM(D19:D19),ROUND(C18*E18,2)),"")</f>
        <v>45763.53</v>
      </c>
      <c r="F19" s="30" t="str">
        <f>IF(F18&gt;0,IF(AND(SUM(D18:F18)=1,K18=1),C18-SUM(D19:E19),ROUND(C18*F18,2)),"")</f>
        <v/>
      </c>
      <c r="G19" s="30" t="str">
        <f>IF(G18&gt;0,IF(AND(SUM(D18:G18)=1,K18=1),C18-SUM(D19:F19),ROUND(C18*G18,2)),"")</f>
        <v/>
      </c>
      <c r="H19" s="30" t="str">
        <f>IF(H18&gt;0,IF(AND(SUM(D18:H18)=1,K18=1),C18-SUM(D19:G19),ROUND(C18*H18,2)),"")</f>
        <v/>
      </c>
      <c r="I19" s="30" t="str">
        <f>IF(I18&gt;0,IF(AND(SUM(D18:I18)=1,K18=1),C18-SUM(D19:H19),ROUND(C18*I18,2)),"")</f>
        <v/>
      </c>
      <c r="J19" s="30" t="str">
        <f>IF(J18&gt;0,IF(AND(SUM(D18:J18)=1,K18=1),C18-SUM(D19:I19),ROUND(C18*J18,2)),"")</f>
        <v/>
      </c>
      <c r="K19" s="49">
        <f t="shared" si="0"/>
        <v>61018.04</v>
      </c>
    </row>
    <row r="20" spans="1:11" ht="12" customHeight="1">
      <c r="A20" s="95" t="s">
        <v>66</v>
      </c>
      <c r="B20" s="96" t="s">
        <v>67</v>
      </c>
      <c r="C20" s="92">
        <v>37928.519999999997</v>
      </c>
      <c r="D20" s="30"/>
      <c r="E20" s="46">
        <v>0.5</v>
      </c>
      <c r="F20" s="46">
        <v>0.5</v>
      </c>
      <c r="G20" s="30"/>
      <c r="H20" s="30"/>
      <c r="I20" s="30"/>
      <c r="J20" s="30"/>
      <c r="K20" s="47">
        <f t="shared" si="0"/>
        <v>1</v>
      </c>
    </row>
    <row r="21" spans="1:11" ht="12.95" customHeight="1">
      <c r="A21" s="95"/>
      <c r="B21" s="96"/>
      <c r="C21" s="92"/>
      <c r="D21" s="30" t="str">
        <f>IF(D20&gt;0,ROUND(C20*D20,2),"")</f>
        <v/>
      </c>
      <c r="E21" s="48">
        <f>IF(E20&gt;0,IF(AND(SUM(D20:E20)=1,K20=1),C20-SUM(D21:D21),ROUND(C20*E20,2)),"")</f>
        <v>18964.259999999998</v>
      </c>
      <c r="F21" s="48">
        <f>IF(F20&gt;0,IF(AND(SUM(D20:F20)=1,K20=1),C20-SUM(D21:E21),ROUND(C20*F20,2)),"")</f>
        <v>18964.259999999998</v>
      </c>
      <c r="G21" s="30" t="str">
        <f>IF(G20&gt;0,IF(AND(SUM(D20:G20)=1,K20=1),C20-SUM(D21:F21),ROUND(C20*G20,2)),"")</f>
        <v/>
      </c>
      <c r="H21" s="30" t="str">
        <f>IF(H20&gt;0,IF(AND(SUM(D20:H20)=1,K20=1),C20-SUM(D21:G21),ROUND(C20*H20,2)),"")</f>
        <v/>
      </c>
      <c r="I21" s="30" t="str">
        <f>IF(I20&gt;0,IF(AND(SUM(D20:I20)=1,K20=1),C20-SUM(D21:H21),ROUND(C20*I20,2)),"")</f>
        <v/>
      </c>
      <c r="J21" s="30" t="str">
        <f>IF(J20&gt;0,IF(AND(SUM(D20:J20)=1,K20=1),C20-SUM(D21:I21),ROUND(C20*J20,2)),"")</f>
        <v/>
      </c>
      <c r="K21" s="49">
        <f t="shared" si="0"/>
        <v>37928.519999999997</v>
      </c>
    </row>
    <row r="22" spans="1:11" ht="12" customHeight="1">
      <c r="A22" s="95" t="s">
        <v>74</v>
      </c>
      <c r="B22" s="96" t="s">
        <v>75</v>
      </c>
      <c r="C22" s="92">
        <v>21473.29</v>
      </c>
      <c r="D22" s="30"/>
      <c r="E22" s="46">
        <v>1</v>
      </c>
      <c r="F22" s="30"/>
      <c r="G22" s="30"/>
      <c r="H22" s="30"/>
      <c r="I22" s="30"/>
      <c r="J22" s="30"/>
      <c r="K22" s="47">
        <f t="shared" si="0"/>
        <v>1</v>
      </c>
    </row>
    <row r="23" spans="1:11" ht="12.95" customHeight="1">
      <c r="A23" s="95"/>
      <c r="B23" s="96"/>
      <c r="C23" s="92"/>
      <c r="D23" s="30" t="str">
        <f>IF(D22&gt;0,ROUND(C22*D22,2),"")</f>
        <v/>
      </c>
      <c r="E23" s="48">
        <f>IF(E22&gt;0,IF(AND(SUM(D22:E22)=1,K22=1),C22-SUM(D23:D23),ROUND(C22*E22,2)),"")</f>
        <v>21473.29</v>
      </c>
      <c r="F23" s="30" t="str">
        <f>IF(F22&gt;0,IF(AND(SUM(D22:F22)=1,K22=1),C22-SUM(D23:E23),ROUND(C22*F22,2)),"")</f>
        <v/>
      </c>
      <c r="G23" s="30" t="str">
        <f>IF(G22&gt;0,IF(AND(SUM(D22:G22)=1,K22=1),C22-SUM(D23:F23),ROUND(C22*G22,2)),"")</f>
        <v/>
      </c>
      <c r="H23" s="30" t="str">
        <f>IF(H22&gt;0,IF(AND(SUM(D22:H22)=1,K22=1),C22-SUM(D23:G23),ROUND(C22*H22,2)),"")</f>
        <v/>
      </c>
      <c r="I23" s="30" t="str">
        <f>IF(I22&gt;0,IF(AND(SUM(D22:I22)=1,K22=1),C22-SUM(D23:H23),ROUND(C22*I22,2)),"")</f>
        <v/>
      </c>
      <c r="J23" s="30" t="str">
        <f>IF(J22&gt;0,IF(AND(SUM(D22:J22)=1,K22=1),C22-SUM(D23:I23),ROUND(C22*J22,2)),"")</f>
        <v/>
      </c>
      <c r="K23" s="49">
        <f t="shared" si="0"/>
        <v>21473.29</v>
      </c>
    </row>
    <row r="24" spans="1:11" ht="12" customHeight="1">
      <c r="A24" s="95" t="s">
        <v>79</v>
      </c>
      <c r="B24" s="96" t="s">
        <v>80</v>
      </c>
      <c r="C24" s="92">
        <v>111407.9</v>
      </c>
      <c r="D24" s="30"/>
      <c r="E24" s="46">
        <v>0.25</v>
      </c>
      <c r="F24" s="46">
        <v>0.25</v>
      </c>
      <c r="G24" s="46">
        <v>0.25</v>
      </c>
      <c r="H24" s="91">
        <v>0.25</v>
      </c>
      <c r="I24" s="91"/>
      <c r="J24" s="30"/>
      <c r="K24" s="47">
        <f t="shared" si="0"/>
        <v>1</v>
      </c>
    </row>
    <row r="25" spans="1:11" ht="12.95" customHeight="1">
      <c r="A25" s="95"/>
      <c r="B25" s="96"/>
      <c r="C25" s="92"/>
      <c r="D25" s="30" t="str">
        <f>IF(D24&gt;0,ROUND(C24*D24,2),"")</f>
        <v/>
      </c>
      <c r="E25" s="48">
        <f>IF(E24&gt;0,IF(AND(SUM(D24:E24)=1,K24=1),C24-SUM(D25:D25),ROUND(C24*E24,2)),"")</f>
        <v>27851.98</v>
      </c>
      <c r="F25" s="48">
        <f>IF(F24&gt;0,IF(AND(SUM(D24:F24)=1,K24=1),C24-SUM(D25:E25),ROUND(C24*F24,2)),"")</f>
        <v>27851.98</v>
      </c>
      <c r="G25" s="48">
        <f>IF(G24&gt;0,IF(AND(SUM(D24:G24)=1,K24=1),C24-SUM(D25:F25),ROUND(C24*G24,2)),"")</f>
        <v>27851.98</v>
      </c>
      <c r="H25" s="92">
        <f>IF(H24&gt;0,IF(AND(SUM(D24:H24)=1,K24=1),C24-SUM(D25:G25),ROUND(C24*H24,2)),"")</f>
        <v>27851.959999999992</v>
      </c>
      <c r="I25" s="92" t="str">
        <f>IF(I24&gt;0,IF(AND(SUM(D24:I24)=1,K24=1),C24-SUM(D25:H25),ROUND(C24*I24,2)),"")</f>
        <v/>
      </c>
      <c r="J25" s="30" t="str">
        <f>IF(J24&gt;0,IF(AND(SUM(D24:J24)=1,K24=1),C24-SUM(D25:I25),ROUND(C24*J24,2)),"")</f>
        <v/>
      </c>
      <c r="K25" s="49">
        <f t="shared" si="0"/>
        <v>111407.9</v>
      </c>
    </row>
    <row r="26" spans="1:11" ht="12" customHeight="1">
      <c r="A26" s="95" t="s">
        <v>94</v>
      </c>
      <c r="B26" s="96" t="s">
        <v>95</v>
      </c>
      <c r="C26" s="92">
        <v>75502.27</v>
      </c>
      <c r="D26" s="30"/>
      <c r="E26" s="46">
        <v>0.2</v>
      </c>
      <c r="F26" s="46">
        <v>0.3</v>
      </c>
      <c r="G26" s="46">
        <v>0.5</v>
      </c>
      <c r="H26" s="30"/>
      <c r="I26" s="30"/>
      <c r="J26" s="30"/>
      <c r="K26" s="47">
        <f t="shared" si="0"/>
        <v>1</v>
      </c>
    </row>
    <row r="27" spans="1:11" ht="12.95" customHeight="1">
      <c r="A27" s="95"/>
      <c r="B27" s="96"/>
      <c r="C27" s="92"/>
      <c r="D27" s="30" t="str">
        <f>IF(D26&gt;0,ROUND(C26*D26,2),"")</f>
        <v/>
      </c>
      <c r="E27" s="48">
        <f>IF(E26&gt;0,IF(AND(SUM(D26:E26)=1,K26=1),C26-SUM(D27:D27),ROUND(C26*E26,2)),"")</f>
        <v>15100.45</v>
      </c>
      <c r="F27" s="48">
        <f>IF(F26&gt;0,IF(AND(SUM(D26:F26)=1,K26=1),C26-SUM(D27:E27),ROUND(C26*F26,2)),"")</f>
        <v>22650.68</v>
      </c>
      <c r="G27" s="48">
        <f>IF(G26&gt;0,IF(AND(SUM(D26:G26)=1,K26=1),C26-SUM(D27:F27),ROUND(C26*G26,2)),"")</f>
        <v>37751.14</v>
      </c>
      <c r="H27" s="30" t="str">
        <f>IF(H26&gt;0,IF(AND(SUM(D26:H26)=1,K26=1),C26-SUM(D27:G27),ROUND(C26*H26,2)),"")</f>
        <v/>
      </c>
      <c r="I27" s="30" t="str">
        <f>IF(I26&gt;0,IF(AND(SUM(D26:I26)=1,K26=1),C26-SUM(D27:H27),ROUND(C26*I26,2)),"")</f>
        <v/>
      </c>
      <c r="J27" s="30" t="str">
        <f>IF(J26&gt;0,IF(AND(SUM(D26:J26)=1,K26=1),C26-SUM(D27:I27),ROUND(C26*J26,2)),"")</f>
        <v/>
      </c>
      <c r="K27" s="49">
        <f t="shared" si="0"/>
        <v>75502.27</v>
      </c>
    </row>
    <row r="28" spans="1:11" ht="12" customHeight="1">
      <c r="A28" s="95" t="s">
        <v>108</v>
      </c>
      <c r="B28" s="96" t="s">
        <v>109</v>
      </c>
      <c r="C28" s="92">
        <v>69288.11</v>
      </c>
      <c r="D28" s="30"/>
      <c r="E28" s="30"/>
      <c r="F28" s="46">
        <v>0.25</v>
      </c>
      <c r="G28" s="46">
        <v>0.25</v>
      </c>
      <c r="H28" s="91">
        <v>0.5</v>
      </c>
      <c r="I28" s="91"/>
      <c r="J28" s="30"/>
      <c r="K28" s="47">
        <f t="shared" si="0"/>
        <v>1</v>
      </c>
    </row>
    <row r="29" spans="1:11" ht="12.95" customHeight="1">
      <c r="A29" s="95"/>
      <c r="B29" s="96"/>
      <c r="C29" s="92"/>
      <c r="D29" s="30" t="str">
        <f>IF(D28&gt;0,ROUND(C28*D28,2),"")</f>
        <v/>
      </c>
      <c r="E29" s="30" t="str">
        <f>IF(E28&gt;0,IF(AND(SUM(D28:E28)=1,K28=1),C28-SUM(D29:D29),ROUND(C28*E28,2)),"")</f>
        <v/>
      </c>
      <c r="F29" s="48">
        <f>IF(F28&gt;0,IF(AND(SUM(D28:F28)=1,K28=1),C28-SUM(D29:E29),ROUND(C28*F28,2)),"")</f>
        <v>17322.03</v>
      </c>
      <c r="G29" s="48">
        <f>IF(G28&gt;0,IF(AND(SUM(D28:G28)=1,K28=1),C28-SUM(D29:F29),ROUND(C28*G28,2)),"")</f>
        <v>17322.03</v>
      </c>
      <c r="H29" s="92">
        <f>IF(H28&gt;0,IF(AND(SUM(D28:H28)=1,K28=1),C28-SUM(D29:G29),ROUND(C28*H28,2)),"")</f>
        <v>34644.050000000003</v>
      </c>
      <c r="I29" s="92" t="str">
        <f>IF(I28&gt;0,IF(AND(SUM(D28:I28)=1,K28=1),C28-SUM(D29:H29),ROUND(C28*I28,2)),"")</f>
        <v/>
      </c>
      <c r="J29" s="30" t="str">
        <f>IF(J28&gt;0,IF(AND(SUM(D28:J28)=1,K28=1),C28-SUM(D29:I29),ROUND(C28*J28,2)),"")</f>
        <v/>
      </c>
      <c r="K29" s="49">
        <f t="shared" si="0"/>
        <v>69288.11</v>
      </c>
    </row>
    <row r="30" spans="1:11" ht="12" customHeight="1">
      <c r="A30" s="95" t="s">
        <v>124</v>
      </c>
      <c r="B30" s="96" t="s">
        <v>125</v>
      </c>
      <c r="C30" s="92">
        <v>36784.43</v>
      </c>
      <c r="D30" s="30"/>
      <c r="E30" s="30"/>
      <c r="F30" s="30"/>
      <c r="G30" s="46">
        <v>0.3</v>
      </c>
      <c r="H30" s="91">
        <v>0.3</v>
      </c>
      <c r="I30" s="91"/>
      <c r="J30" s="46">
        <v>0.4</v>
      </c>
      <c r="K30" s="47">
        <f t="shared" si="0"/>
        <v>1</v>
      </c>
    </row>
    <row r="31" spans="1:11" ht="12.95" customHeight="1">
      <c r="A31" s="95"/>
      <c r="B31" s="96"/>
      <c r="C31" s="92"/>
      <c r="D31" s="30" t="str">
        <f>IF(D30&gt;0,ROUND(C30*D30,2),"")</f>
        <v/>
      </c>
      <c r="E31" s="30" t="str">
        <f>IF(E30&gt;0,IF(AND(SUM(D30:E30)=1,K30=1),C30-SUM(D31:D31),ROUND(C30*E30,2)),"")</f>
        <v/>
      </c>
      <c r="F31" s="30" t="str">
        <f>IF(F30&gt;0,IF(AND(SUM(D30:F30)=1,K30=1),C30-SUM(D31:E31),ROUND(C30*F30,2)),"")</f>
        <v/>
      </c>
      <c r="G31" s="48">
        <f>IF(G30&gt;0,IF(AND(SUM(D30:G30)=1,K30=1),C30-SUM(D31:F31),ROUND(C30*G30,2)),"")</f>
        <v>11035.33</v>
      </c>
      <c r="H31" s="92">
        <f>IF(H30&gt;0,IF(AND(SUM(D30:H30)=1,K30=1),C30-SUM(D31:G31),ROUND(C30*H30,2)),"")</f>
        <v>11035.33</v>
      </c>
      <c r="I31" s="92" t="str">
        <f>IF(I30&gt;0,IF(AND(SUM(D30:I30)=1,K30=1),C30-SUM(D31:H31),ROUND(C30*I30,2)),"")</f>
        <v/>
      </c>
      <c r="J31" s="48">
        <f>IF(J30&gt;0,IF(AND(SUM(D30:J30)=1,K30=1),C30-SUM(D31:I31),ROUND(C30*J30,2)),"")</f>
        <v>14713.77</v>
      </c>
      <c r="K31" s="49">
        <f t="shared" si="0"/>
        <v>36784.43</v>
      </c>
    </row>
    <row r="32" spans="1:11" ht="12" customHeight="1">
      <c r="A32" s="95" t="s">
        <v>238</v>
      </c>
      <c r="B32" s="96" t="s">
        <v>239</v>
      </c>
      <c r="C32" s="92">
        <v>22210.53</v>
      </c>
      <c r="D32" s="30"/>
      <c r="E32" s="30"/>
      <c r="F32" s="30"/>
      <c r="G32" s="30"/>
      <c r="H32" s="91">
        <v>1</v>
      </c>
      <c r="I32" s="91"/>
      <c r="J32" s="30"/>
      <c r="K32" s="47">
        <f t="shared" si="0"/>
        <v>1</v>
      </c>
    </row>
    <row r="33" spans="1:11" ht="12.95" customHeight="1">
      <c r="A33" s="95"/>
      <c r="B33" s="96"/>
      <c r="C33" s="92"/>
      <c r="D33" s="30" t="str">
        <f>IF(D32&gt;0,ROUND(C32*D32,2),"")</f>
        <v/>
      </c>
      <c r="E33" s="30" t="str">
        <f>IF(E32&gt;0,IF(AND(SUM(D32:E32)=1,K32=1),C32-SUM(D33:D33),ROUND(C32*E32,2)),"")</f>
        <v/>
      </c>
      <c r="F33" s="30" t="str">
        <f>IF(F32&gt;0,IF(AND(SUM(D32:F32)=1,K32=1),C32-SUM(D33:E33),ROUND(C32*F32,2)),"")</f>
        <v/>
      </c>
      <c r="G33" s="30" t="str">
        <f>IF(G32&gt;0,IF(AND(SUM(D32:G32)=1,K32=1),C32-SUM(D33:F33),ROUND(C32*G32,2)),"")</f>
        <v/>
      </c>
      <c r="H33" s="92">
        <f>IF(H32&gt;0,IF(AND(SUM(D32:H32)=1,K32=1),C32-SUM(D33:G33),ROUND(C32*H32,2)),"")</f>
        <v>22210.53</v>
      </c>
      <c r="I33" s="92" t="str">
        <f>IF(I32&gt;0,IF(AND(SUM(D32:I32)=1,K32=1),C32-SUM(D33:H33),ROUND(C32*I32,2)),"")</f>
        <v/>
      </c>
      <c r="J33" s="30" t="str">
        <f>IF(J32&gt;0,IF(AND(SUM(D32:J32)=1,K32=1),C32-SUM(D33:I33),ROUND(C32*J32,2)),"")</f>
        <v/>
      </c>
      <c r="K33" s="49">
        <f t="shared" si="0"/>
        <v>22210.53</v>
      </c>
    </row>
    <row r="34" spans="1:11" ht="12" customHeight="1">
      <c r="A34" s="95" t="s">
        <v>263</v>
      </c>
      <c r="B34" s="96" t="s">
        <v>264</v>
      </c>
      <c r="C34" s="92">
        <v>1951.94</v>
      </c>
      <c r="D34" s="46">
        <v>0.2</v>
      </c>
      <c r="E34" s="46">
        <v>0.2</v>
      </c>
      <c r="F34" s="46">
        <v>0.2</v>
      </c>
      <c r="G34" s="46">
        <v>0.2</v>
      </c>
      <c r="H34" s="91">
        <v>0.2</v>
      </c>
      <c r="I34" s="91"/>
      <c r="J34" s="30"/>
      <c r="K34" s="47">
        <f t="shared" si="0"/>
        <v>1</v>
      </c>
    </row>
    <row r="35" spans="1:11" ht="12.95" customHeight="1">
      <c r="A35" s="95"/>
      <c r="B35" s="96"/>
      <c r="C35" s="92"/>
      <c r="D35" s="48">
        <f>IF(D34&gt;0,ROUND(C34*D34,2),"")</f>
        <v>390.39</v>
      </c>
      <c r="E35" s="48">
        <f>IF(E34&gt;0,IF(AND(SUM(D34:E34)=1,K34=1),C34-SUM(D35:D35),ROUND(C34*E34,2)),"")</f>
        <v>390.39</v>
      </c>
      <c r="F35" s="48">
        <f>IF(F34&gt;0,IF(AND(SUM(D34:F34)=1,K34=1),C34-SUM(D35:E35),ROUND(C34*F34,2)),"")</f>
        <v>390.39</v>
      </c>
      <c r="G35" s="48">
        <f>IF(G34&gt;0,IF(AND(SUM(D34:G34)=1,K34=1),C34-SUM(D35:F35),ROUND(C34*G34,2)),"")</f>
        <v>390.39</v>
      </c>
      <c r="H35" s="92">
        <f>IF(H34&gt;0,IF(AND(SUM(D34:H34)=1,K34=1),C34-SUM(D35:G35),ROUND(C34*H34,2)),"")</f>
        <v>390.38000000000011</v>
      </c>
      <c r="I35" s="92" t="str">
        <f>IF(I34&gt;0,IF(AND(SUM(D34:I34)=1,K34=1),C34-SUM(D35:H35),ROUND(C34*I34,2)),"")</f>
        <v/>
      </c>
      <c r="J35" s="30" t="str">
        <f>IF(J34&gt;0,IF(AND(SUM(D34:J34)=1,K34=1),C34-SUM(D35:I35),ROUND(C34*J34,2)),"")</f>
        <v/>
      </c>
      <c r="K35" s="49">
        <f t="shared" si="0"/>
        <v>1951.94</v>
      </c>
    </row>
    <row r="36" spans="1:11" ht="12" customHeight="1">
      <c r="A36" s="95" t="s">
        <v>301</v>
      </c>
      <c r="B36" s="96" t="s">
        <v>302</v>
      </c>
      <c r="C36" s="92">
        <v>47530.36</v>
      </c>
      <c r="D36" s="46">
        <v>0.2</v>
      </c>
      <c r="E36" s="46">
        <v>0.2</v>
      </c>
      <c r="F36" s="46">
        <v>0.2</v>
      </c>
      <c r="G36" s="46">
        <v>0.2</v>
      </c>
      <c r="H36" s="91">
        <v>0.2</v>
      </c>
      <c r="I36" s="91"/>
      <c r="J36" s="30"/>
      <c r="K36" s="47">
        <f t="shared" si="0"/>
        <v>1</v>
      </c>
    </row>
    <row r="37" spans="1:11" ht="12.95" customHeight="1">
      <c r="A37" s="95"/>
      <c r="B37" s="96"/>
      <c r="C37" s="92"/>
      <c r="D37" s="48">
        <f>IF(D36&gt;0,ROUND(C36*D36,2),"")</f>
        <v>9506.07</v>
      </c>
      <c r="E37" s="48">
        <f>IF(E36&gt;0,IF(AND(SUM(D36:E36)=1,K36=1),C36-SUM(D37:D37),ROUND(C36*E36,2)),"")</f>
        <v>9506.07</v>
      </c>
      <c r="F37" s="48">
        <f>IF(F36&gt;0,IF(AND(SUM(D36:F36)=1,K36=1),C36-SUM(D37:E37),ROUND(C36*F36,2)),"")</f>
        <v>9506.07</v>
      </c>
      <c r="G37" s="48">
        <f>IF(G36&gt;0,IF(AND(SUM(D36:G36)=1,K36=1),C36-SUM(D37:F37),ROUND(C36*G36,2)),"")</f>
        <v>9506.07</v>
      </c>
      <c r="H37" s="92">
        <f>IF(H36&gt;0,IF(AND(SUM(D36:H36)=1,K36=1),C36-SUM(D37:G37),ROUND(C36*H36,2)),"")</f>
        <v>9506.0800000000017</v>
      </c>
      <c r="I37" s="92" t="str">
        <f>IF(I36&gt;0,IF(AND(SUM(D36:I36)=1,K36=1),C36-SUM(D37:H37),ROUND(C36*I36,2)),"")</f>
        <v/>
      </c>
      <c r="J37" s="30" t="str">
        <f>IF(J36&gt;0,IF(AND(SUM(D36:J36)=1,K36=1),C36-SUM(D37:I37),ROUND(C36*J36,2)),"")</f>
        <v/>
      </c>
      <c r="K37" s="49">
        <f t="shared" si="0"/>
        <v>47530.36</v>
      </c>
    </row>
    <row r="38" spans="1:11" ht="12" customHeight="1">
      <c r="A38" s="95" t="s">
        <v>384</v>
      </c>
      <c r="B38" s="96" t="s">
        <v>385</v>
      </c>
      <c r="C38" s="92">
        <v>6950.8</v>
      </c>
      <c r="D38" s="30"/>
      <c r="E38" s="46">
        <v>0.3</v>
      </c>
      <c r="F38" s="46">
        <v>0.3</v>
      </c>
      <c r="G38" s="46">
        <v>0.4</v>
      </c>
      <c r="H38" s="30"/>
      <c r="I38" s="30"/>
      <c r="J38" s="30"/>
      <c r="K38" s="47">
        <f t="shared" si="0"/>
        <v>1</v>
      </c>
    </row>
    <row r="39" spans="1:11" ht="12.95" customHeight="1">
      <c r="A39" s="95"/>
      <c r="B39" s="96"/>
      <c r="C39" s="92"/>
      <c r="D39" s="30" t="str">
        <f>IF(D38&gt;0,ROUND(C38*D38,2),"")</f>
        <v/>
      </c>
      <c r="E39" s="48">
        <f>IF(E38&gt;0,IF(AND(SUM(D38:E38)=1,K38=1),C38-SUM(D39:D39),ROUND(C38*E38,2)),"")</f>
        <v>2085.2399999999998</v>
      </c>
      <c r="F39" s="48">
        <f>IF(F38&gt;0,IF(AND(SUM(D38:F38)=1,K38=1),C38-SUM(D39:E39),ROUND(C38*F38,2)),"")</f>
        <v>2085.2399999999998</v>
      </c>
      <c r="G39" s="48">
        <f>IF(G38&gt;0,IF(AND(SUM(D38:G38)=1,K38=1),C38-SUM(D39:F39),ROUND(C38*G38,2)),"")</f>
        <v>2780.3200000000006</v>
      </c>
      <c r="H39" s="30" t="str">
        <f>IF(H38&gt;0,IF(AND(SUM(D38:H38)=1,K38=1),C38-SUM(D39:G39),ROUND(C38*H38,2)),"")</f>
        <v/>
      </c>
      <c r="I39" s="30" t="str">
        <f>IF(I38&gt;0,IF(AND(SUM(D38:I38)=1,K38=1),C38-SUM(D39:H39),ROUND(C38*I38,2)),"")</f>
        <v/>
      </c>
      <c r="J39" s="30" t="str">
        <f>IF(J38&gt;0,IF(AND(SUM(D38:J38)=1,K38=1),C38-SUM(D39:I39),ROUND(C38*J38,2)),"")</f>
        <v/>
      </c>
      <c r="K39" s="49">
        <f t="shared" si="0"/>
        <v>6950.8</v>
      </c>
    </row>
    <row r="40" spans="1:11" ht="12" customHeight="1">
      <c r="A40" s="95" t="s">
        <v>393</v>
      </c>
      <c r="B40" s="96" t="s">
        <v>394</v>
      </c>
      <c r="C40" s="92">
        <v>20502.18</v>
      </c>
      <c r="D40" s="30"/>
      <c r="E40" s="30"/>
      <c r="F40" s="30"/>
      <c r="G40" s="30"/>
      <c r="H40" s="91">
        <v>0.5</v>
      </c>
      <c r="I40" s="91"/>
      <c r="J40" s="46">
        <v>0.5</v>
      </c>
      <c r="K40" s="47">
        <f t="shared" si="0"/>
        <v>1</v>
      </c>
    </row>
    <row r="41" spans="1:11" ht="12.95" customHeight="1">
      <c r="A41" s="95"/>
      <c r="B41" s="96"/>
      <c r="C41" s="92"/>
      <c r="D41" s="30" t="str">
        <f>IF(D40&gt;0,ROUND(C40*D40,2),"")</f>
        <v/>
      </c>
      <c r="E41" s="30" t="str">
        <f>IF(E40&gt;0,IF(AND(SUM(D40:E40)=1,K40=1),C40-SUM(D41:D41),ROUND(C40*E40,2)),"")</f>
        <v/>
      </c>
      <c r="F41" s="30" t="str">
        <f>IF(F40&gt;0,IF(AND(SUM(D40:F40)=1,K40=1),C40-SUM(D41:E41),ROUND(C40*F40,2)),"")</f>
        <v/>
      </c>
      <c r="G41" s="30" t="str">
        <f>IF(G40&gt;0,IF(AND(SUM(D40:G40)=1,K40=1),C40-SUM(D41:F41),ROUND(C40*G40,2)),"")</f>
        <v/>
      </c>
      <c r="H41" s="92">
        <f>IF(H40&gt;0,IF(AND(SUM(D40:H40)=1,K40=1),C40-SUM(D41:G41),ROUND(C40*H40,2)),"")</f>
        <v>10251.09</v>
      </c>
      <c r="I41" s="92" t="str">
        <f>IF(I40&gt;0,IF(AND(SUM(D40:I40)=1,K40=1),C40-SUM(D41:H41),ROUND(C40*I40,2)),"")</f>
        <v/>
      </c>
      <c r="J41" s="48">
        <f>IF(J40&gt;0,IF(AND(SUM(D40:J40)=1,K40=1),C40-SUM(D41:I41),ROUND(C40*J40,2)),"")</f>
        <v>10251.09</v>
      </c>
      <c r="K41" s="49">
        <f t="shared" si="0"/>
        <v>20502.18</v>
      </c>
    </row>
    <row r="42" spans="1:11" ht="12" customHeight="1">
      <c r="A42" s="95" t="s">
        <v>437</v>
      </c>
      <c r="B42" s="96" t="s">
        <v>438</v>
      </c>
      <c r="C42" s="92">
        <v>23409.49</v>
      </c>
      <c r="D42" s="30"/>
      <c r="E42" s="30"/>
      <c r="F42" s="46">
        <v>0.2</v>
      </c>
      <c r="G42" s="46">
        <v>0.2</v>
      </c>
      <c r="H42" s="91">
        <v>0.2</v>
      </c>
      <c r="I42" s="91"/>
      <c r="J42" s="46">
        <v>0.4</v>
      </c>
      <c r="K42" s="47">
        <f t="shared" si="0"/>
        <v>1</v>
      </c>
    </row>
    <row r="43" spans="1:11" ht="12.95" customHeight="1">
      <c r="A43" s="95"/>
      <c r="B43" s="96"/>
      <c r="C43" s="92"/>
      <c r="D43" s="30" t="str">
        <f>IF(D42&gt;0,ROUND(C42*D42,2),"")</f>
        <v/>
      </c>
      <c r="E43" s="30" t="str">
        <f>IF(E42&gt;0,IF(AND(SUM(D42:E42)=1,K42=1),C42-SUM(D43:D43),ROUND(C42*E42,2)),"")</f>
        <v/>
      </c>
      <c r="F43" s="48">
        <f>IF(F42&gt;0,IF(AND(SUM(D42:F42)=1,K42=1),C42-SUM(D43:E43),ROUND(C42*F42,2)),"")</f>
        <v>4681.8999999999996</v>
      </c>
      <c r="G43" s="48">
        <f>IF(G42&gt;0,IF(AND(SUM(D42:G42)=1,K42=1),C42-SUM(D43:F43),ROUND(C42*G42,2)),"")</f>
        <v>4681.8999999999996</v>
      </c>
      <c r="H43" s="92">
        <f>IF(H42&gt;0,IF(AND(SUM(D42:H42)=1,K42=1),C42-SUM(D43:G43),ROUND(C42*H42,2)),"")</f>
        <v>4681.8999999999996</v>
      </c>
      <c r="I43" s="92" t="str">
        <f>IF(I42&gt;0,IF(AND(SUM(D42:I42)=1,K42=1),C42-SUM(D43:H43),ROUND(C42*I42,2)),"")</f>
        <v/>
      </c>
      <c r="J43" s="48">
        <f>IF(J42&gt;0,IF(AND(SUM(D42:J42)=1,K42=1),C42-SUM(D43:I43),ROUND(C42*J42,2)),"")</f>
        <v>9363.7900000000027</v>
      </c>
      <c r="K43" s="49">
        <f t="shared" si="0"/>
        <v>23409.49</v>
      </c>
    </row>
    <row r="44" spans="1:11" ht="12" customHeight="1">
      <c r="A44" s="95" t="s">
        <v>456</v>
      </c>
      <c r="B44" s="96" t="s">
        <v>457</v>
      </c>
      <c r="C44" s="92">
        <v>32239.67</v>
      </c>
      <c r="D44" s="30"/>
      <c r="E44" s="30"/>
      <c r="F44" s="30"/>
      <c r="G44" s="30"/>
      <c r="H44" s="91">
        <v>0.5</v>
      </c>
      <c r="I44" s="91"/>
      <c r="J44" s="46">
        <v>0.5</v>
      </c>
      <c r="K44" s="47">
        <f t="shared" si="0"/>
        <v>1</v>
      </c>
    </row>
    <row r="45" spans="1:11" ht="12.95" customHeight="1">
      <c r="A45" s="95"/>
      <c r="B45" s="96"/>
      <c r="C45" s="92"/>
      <c r="D45" s="30" t="str">
        <f>IF(D44&gt;0,ROUND(C44*D44,2),"")</f>
        <v/>
      </c>
      <c r="E45" s="30" t="str">
        <f>IF(E44&gt;0,IF(AND(SUM(D44:E44)=1,K44=1),C44-SUM(D45:D45),ROUND(C44*E44,2)),"")</f>
        <v/>
      </c>
      <c r="F45" s="30" t="str">
        <f>IF(F44&gt;0,IF(AND(SUM(D44:F44)=1,K44=1),C44-SUM(D45:E45),ROUND(C44*F44,2)),"")</f>
        <v/>
      </c>
      <c r="G45" s="30" t="str">
        <f>IF(G44&gt;0,IF(AND(SUM(D44:G44)=1,K44=1),C44-SUM(D45:F45),ROUND(C44*G44,2)),"")</f>
        <v/>
      </c>
      <c r="H45" s="92">
        <f>IF(H44&gt;0,IF(AND(SUM(D44:H44)=1,K44=1),C44-SUM(D45:G45),ROUND(C44*H44,2)),"")</f>
        <v>16119.84</v>
      </c>
      <c r="I45" s="92" t="str">
        <f>IF(I44&gt;0,IF(AND(SUM(D44:I44)=1,K44=1),C44-SUM(D45:H45),ROUND(C44*I44,2)),"")</f>
        <v/>
      </c>
      <c r="J45" s="48">
        <f>IF(J44&gt;0,IF(AND(SUM(D44:J44)=1,K44=1),C44-SUM(D45:I45),ROUND(C44*J44,2)),"")</f>
        <v>16119.829999999998</v>
      </c>
      <c r="K45" s="49">
        <f t="shared" si="0"/>
        <v>32239.67</v>
      </c>
    </row>
    <row r="46" spans="1:11" ht="12" customHeight="1">
      <c r="A46" s="95" t="s">
        <v>466</v>
      </c>
      <c r="B46" s="96" t="s">
        <v>467</v>
      </c>
      <c r="C46" s="92">
        <v>19306.66</v>
      </c>
      <c r="D46" s="30"/>
      <c r="E46" s="30"/>
      <c r="F46" s="46">
        <v>0.4</v>
      </c>
      <c r="G46" s="46">
        <v>0.6</v>
      </c>
      <c r="H46" s="30"/>
      <c r="I46" s="30"/>
      <c r="J46" s="30"/>
      <c r="K46" s="47">
        <f t="shared" si="0"/>
        <v>1</v>
      </c>
    </row>
    <row r="47" spans="1:11" ht="12.95" customHeight="1">
      <c r="A47" s="95"/>
      <c r="B47" s="96"/>
      <c r="C47" s="92"/>
      <c r="D47" s="30" t="str">
        <f>IF(D46&gt;0,ROUND(C46*D46,2),"")</f>
        <v/>
      </c>
      <c r="E47" s="30" t="str">
        <f>IF(E46&gt;0,IF(AND(SUM(D46:E46)=1,K46=1),C46-SUM(D47:D47),ROUND(C46*E46,2)),"")</f>
        <v/>
      </c>
      <c r="F47" s="48">
        <f>IF(F46&gt;0,IF(AND(SUM(D46:F46)=1,K46=1),C46-SUM(D47:E47),ROUND(C46*F46,2)),"")</f>
        <v>7722.66</v>
      </c>
      <c r="G47" s="48">
        <f>IF(G46&gt;0,IF(AND(SUM(D46:G46)=1,K46=1),C46-SUM(D47:F47),ROUND(C46*G46,2)),"")</f>
        <v>11584</v>
      </c>
      <c r="H47" s="30" t="str">
        <f>IF(H46&gt;0,IF(AND(SUM(D46:H46)=1,K46=1),C46-SUM(D47:G47),ROUND(C46*H46,2)),"")</f>
        <v/>
      </c>
      <c r="I47" s="30" t="str">
        <f>IF(I46&gt;0,IF(AND(SUM(D46:I46)=1,K46=1),C46-SUM(D47:H47),ROUND(C46*I46,2)),"")</f>
        <v/>
      </c>
      <c r="J47" s="30" t="str">
        <f>IF(J46&gt;0,IF(AND(SUM(D46:J46)=1,K46=1),C46-SUM(D47:I47),ROUND(C46*J46,2)),"")</f>
        <v/>
      </c>
      <c r="K47" s="49">
        <f t="shared" si="0"/>
        <v>19306.66</v>
      </c>
    </row>
    <row r="48" spans="1:11" ht="12" customHeight="1">
      <c r="A48" s="95" t="s">
        <v>471</v>
      </c>
      <c r="B48" s="96" t="s">
        <v>472</v>
      </c>
      <c r="C48" s="92">
        <v>129446.31</v>
      </c>
      <c r="D48" s="30"/>
      <c r="E48" s="30"/>
      <c r="F48" s="46">
        <v>0.4</v>
      </c>
      <c r="G48" s="46">
        <v>0.6</v>
      </c>
      <c r="H48" s="30"/>
      <c r="I48" s="30"/>
      <c r="J48" s="30"/>
      <c r="K48" s="47">
        <f t="shared" si="0"/>
        <v>1</v>
      </c>
    </row>
    <row r="49" spans="1:11" ht="12.95" customHeight="1">
      <c r="A49" s="95"/>
      <c r="B49" s="96"/>
      <c r="C49" s="92"/>
      <c r="D49" s="30" t="str">
        <f>IF(D48&gt;0,ROUND(C48*D48,2),"")</f>
        <v/>
      </c>
      <c r="E49" s="30" t="str">
        <f>IF(E48&gt;0,IF(AND(SUM(D48:E48)=1,K48=1),C48-SUM(D49:D49),ROUND(C48*E48,2)),"")</f>
        <v/>
      </c>
      <c r="F49" s="48">
        <f>IF(F48&gt;0,IF(AND(SUM(D48:F48)=1,K48=1),C48-SUM(D49:E49),ROUND(C48*F48,2)),"")</f>
        <v>51778.52</v>
      </c>
      <c r="G49" s="48">
        <f>IF(G48&gt;0,IF(AND(SUM(D48:G48)=1,K48=1),C48-SUM(D49:F49),ROUND(C48*G48,2)),"")</f>
        <v>77667.790000000008</v>
      </c>
      <c r="H49" s="30" t="str">
        <f>IF(H48&gt;0,IF(AND(SUM(D48:H48)=1,K48=1),C48-SUM(D49:G49),ROUND(C48*H48,2)),"")</f>
        <v/>
      </c>
      <c r="I49" s="30" t="str">
        <f>IF(I48&gt;0,IF(AND(SUM(D48:I48)=1,K48=1),C48-SUM(D49:H49),ROUND(C48*I48,2)),"")</f>
        <v/>
      </c>
      <c r="J49" s="30" t="str">
        <f>IF(J48&gt;0,IF(AND(SUM(D48:J48)=1,K48=1),C48-SUM(D49:I49),ROUND(C48*J48,2)),"")</f>
        <v/>
      </c>
      <c r="K49" s="49">
        <f t="shared" si="0"/>
        <v>129446.31</v>
      </c>
    </row>
    <row r="50" spans="1:11" ht="12" customHeight="1">
      <c r="A50" s="95" t="s">
        <v>482</v>
      </c>
      <c r="B50" s="96" t="s">
        <v>483</v>
      </c>
      <c r="C50" s="92">
        <v>854.16</v>
      </c>
      <c r="D50" s="30"/>
      <c r="E50" s="30"/>
      <c r="F50" s="30"/>
      <c r="G50" s="30"/>
      <c r="H50" s="30"/>
      <c r="I50" s="30"/>
      <c r="J50" s="46">
        <v>1</v>
      </c>
      <c r="K50" s="47">
        <f t="shared" si="0"/>
        <v>1</v>
      </c>
    </row>
    <row r="51" spans="1:11" ht="12.95" customHeight="1">
      <c r="A51" s="95"/>
      <c r="B51" s="96"/>
      <c r="C51" s="92"/>
      <c r="D51" s="30" t="str">
        <f>IF(D50&gt;0,ROUND(C50*D50,2),"")</f>
        <v/>
      </c>
      <c r="E51" s="30" t="str">
        <f>IF(E50&gt;0,IF(AND(SUM(D50:E50)=1,K50=1),C50-SUM(D51:D51),ROUND(C50*E50,2)),"")</f>
        <v/>
      </c>
      <c r="F51" s="30" t="str">
        <f>IF(F50&gt;0,IF(AND(SUM(D50:F50)=1,K50=1),C50-SUM(D51:E51),ROUND(C50*F50,2)),"")</f>
        <v/>
      </c>
      <c r="G51" s="30" t="str">
        <f>IF(G50&gt;0,IF(AND(SUM(D50:G50)=1,K50=1),C50-SUM(D51:F51),ROUND(C50*G50,2)),"")</f>
        <v/>
      </c>
      <c r="H51" s="30" t="str">
        <f>IF(H50&gt;0,IF(AND(SUM(D50:H50)=1,K50=1),C50-SUM(D51:G51),ROUND(C50*H50,2)),"")</f>
        <v/>
      </c>
      <c r="I51" s="30" t="str">
        <f>IF(I50&gt;0,IF(AND(SUM(D50:I50)=1,K50=1),C50-SUM(D51:H51),ROUND(C50*I50,2)),"")</f>
        <v/>
      </c>
      <c r="J51" s="48">
        <f>IF(J50&gt;0,IF(AND(SUM(D50:J50)=1,K50=1),C50-SUM(D51:I51),ROUND(C50*J50,2)),"")</f>
        <v>854.16</v>
      </c>
      <c r="K51" s="49">
        <f t="shared" si="0"/>
        <v>854.16</v>
      </c>
    </row>
    <row r="52" spans="1:11" ht="12" customHeight="1">
      <c r="A52" s="95" t="s">
        <v>492</v>
      </c>
      <c r="B52" s="96" t="s">
        <v>493</v>
      </c>
      <c r="C52" s="92">
        <v>9302.2900000000009</v>
      </c>
      <c r="D52" s="30"/>
      <c r="E52" s="30"/>
      <c r="F52" s="30"/>
      <c r="G52" s="30"/>
      <c r="H52" s="91">
        <v>0.2</v>
      </c>
      <c r="I52" s="91"/>
      <c r="J52" s="46">
        <v>0.8</v>
      </c>
      <c r="K52" s="47">
        <f t="shared" si="0"/>
        <v>1</v>
      </c>
    </row>
    <row r="53" spans="1:11" ht="12.95" customHeight="1">
      <c r="A53" s="95"/>
      <c r="B53" s="96"/>
      <c r="C53" s="92"/>
      <c r="D53" s="30" t="str">
        <f>IF(D52&gt;0,ROUND(C52*D52,2),"")</f>
        <v/>
      </c>
      <c r="E53" s="30" t="str">
        <f>IF(E52&gt;0,IF(AND(SUM(D52:E52)=1,K52=1),C52-SUM(D53:D53),ROUND(C52*E52,2)),"")</f>
        <v/>
      </c>
      <c r="F53" s="30" t="str">
        <f>IF(F52&gt;0,IF(AND(SUM(D52:F52)=1,K52=1),C52-SUM(D53:E53),ROUND(C52*F52,2)),"")</f>
        <v/>
      </c>
      <c r="G53" s="30" t="str">
        <f>IF(G52&gt;0,IF(AND(SUM(D52:G52)=1,K52=1),C52-SUM(D53:F53),ROUND(C52*G52,2)),"")</f>
        <v/>
      </c>
      <c r="H53" s="92">
        <f>IF(H52&gt;0,IF(AND(SUM(D52:H52)=1,K52=1),C52-SUM(D53:G53),ROUND(C52*H52,2)),"")</f>
        <v>1860.46</v>
      </c>
      <c r="I53" s="92" t="str">
        <f>IF(I52&gt;0,IF(AND(SUM(D52:I52)=1,K52=1),C52-SUM(D53:H53),ROUND(C52*I52,2)),"")</f>
        <v/>
      </c>
      <c r="J53" s="48">
        <f>IF(J52&gt;0,IF(AND(SUM(D52:J52)=1,K52=1),C52-SUM(D53:I53),ROUND(C52*J52,2)),"")</f>
        <v>7441.8300000000008</v>
      </c>
      <c r="K53" s="49">
        <f t="shared" si="0"/>
        <v>9302.2900000000009</v>
      </c>
    </row>
    <row r="54" spans="1:11" ht="12" customHeight="1">
      <c r="A54" s="50"/>
      <c r="B54" s="50"/>
      <c r="C54" s="93">
        <f>SUM(C14,C16,C18,C20,C22,C24,C26,C28,C30,C32,C34,C36,C38,C40,C42,C44,C46,C48,C50,C52)</f>
        <v>818054.81000000017</v>
      </c>
      <c r="D54" s="49">
        <f t="shared" ref="D54:J54" si="1">SUM(D15,D17,D19,D21,D23,D25,D27,D29,D31,D33,D35,D37,D39,D41,D43,D45,D47,D49,D51,D53)</f>
        <v>116098.82999999999</v>
      </c>
      <c r="E54" s="49">
        <f t="shared" si="1"/>
        <v>141135.20999999996</v>
      </c>
      <c r="F54" s="49">
        <f t="shared" si="1"/>
        <v>162953.73000000001</v>
      </c>
      <c r="G54" s="49">
        <f t="shared" si="1"/>
        <v>200570.95</v>
      </c>
      <c r="H54" s="94">
        <f t="shared" si="1"/>
        <v>138551.62</v>
      </c>
      <c r="I54" s="94">
        <f t="shared" si="1"/>
        <v>0</v>
      </c>
      <c r="J54" s="49">
        <f t="shared" si="1"/>
        <v>58744.47</v>
      </c>
      <c r="K54" s="94">
        <f>J55</f>
        <v>818054.80999999994</v>
      </c>
    </row>
    <row r="55" spans="1:11" ht="12.95" customHeight="1">
      <c r="A55" s="50"/>
      <c r="B55" s="50"/>
      <c r="C55" s="93"/>
      <c r="D55" s="49">
        <f t="shared" ref="D55:J55" si="2">D54+C55</f>
        <v>116098.82999999999</v>
      </c>
      <c r="E55" s="49">
        <f t="shared" si="2"/>
        <v>257234.03999999995</v>
      </c>
      <c r="F55" s="49">
        <f t="shared" si="2"/>
        <v>420187.76999999996</v>
      </c>
      <c r="G55" s="49">
        <f t="shared" si="2"/>
        <v>620758.72</v>
      </c>
      <c r="H55" s="94">
        <f t="shared" si="2"/>
        <v>759310.34</v>
      </c>
      <c r="I55" s="94">
        <f t="shared" si="2"/>
        <v>759310.34</v>
      </c>
      <c r="J55" s="49">
        <f t="shared" si="2"/>
        <v>818054.80999999994</v>
      </c>
      <c r="K55" s="94"/>
    </row>
    <row r="56" spans="1:11">
      <c r="A56" s="21"/>
      <c r="B56" s="21"/>
      <c r="C56" s="21"/>
      <c r="D56" s="21"/>
      <c r="E56" s="21"/>
      <c r="F56" s="21"/>
      <c r="G56" s="21"/>
      <c r="H56" s="21"/>
      <c r="I56" s="21"/>
      <c r="J56" s="21"/>
      <c r="K56" s="21"/>
    </row>
    <row r="57" spans="1:11">
      <c r="A57" s="21"/>
      <c r="B57" s="21"/>
      <c r="C57" s="21"/>
      <c r="D57" s="21"/>
      <c r="E57" s="21"/>
      <c r="F57" s="21"/>
      <c r="G57" s="21"/>
      <c r="H57" s="21"/>
      <c r="I57" s="21"/>
      <c r="J57" s="21"/>
      <c r="K57" s="21"/>
    </row>
    <row r="58" spans="1:11">
      <c r="A58" s="21"/>
      <c r="B58" s="21"/>
      <c r="C58" s="21"/>
      <c r="D58" s="21"/>
      <c r="E58" s="21"/>
      <c r="F58" s="21"/>
      <c r="G58" s="21"/>
      <c r="H58" s="21"/>
      <c r="I58" s="21"/>
      <c r="J58" s="21"/>
      <c r="K58" s="21"/>
    </row>
    <row r="59" spans="1:11" s="23" customFormat="1" ht="14.45" customHeight="1">
      <c r="B59" s="76" t="s">
        <v>1355</v>
      </c>
      <c r="C59" s="76"/>
      <c r="D59" s="76"/>
      <c r="E59" s="76"/>
      <c r="F59" s="76" t="s">
        <v>1364</v>
      </c>
      <c r="G59" s="76"/>
      <c r="H59" s="76"/>
      <c r="I59" s="76"/>
      <c r="J59" s="76"/>
      <c r="K59" s="76"/>
    </row>
  </sheetData>
  <mergeCells count="93">
    <mergeCell ref="A7:K7"/>
    <mergeCell ref="A1:K1"/>
    <mergeCell ref="A8:K8"/>
    <mergeCell ref="A9:K9"/>
    <mergeCell ref="A10:K10"/>
    <mergeCell ref="B59:E59"/>
    <mergeCell ref="F59:K59"/>
    <mergeCell ref="A12:H12"/>
    <mergeCell ref="H13:I13"/>
    <mergeCell ref="A14:A15"/>
    <mergeCell ref="B14:B15"/>
    <mergeCell ref="C14:C15"/>
    <mergeCell ref="A16:A17"/>
    <mergeCell ref="B16:B17"/>
    <mergeCell ref="C16:C17"/>
    <mergeCell ref="A18:A19"/>
    <mergeCell ref="B18:B19"/>
    <mergeCell ref="C18:C19"/>
    <mergeCell ref="A20:A21"/>
    <mergeCell ref="B20:B21"/>
    <mergeCell ref="C20:C21"/>
    <mergeCell ref="A22:A23"/>
    <mergeCell ref="B22:B23"/>
    <mergeCell ref="C22:C23"/>
    <mergeCell ref="A24:A25"/>
    <mergeCell ref="B24:B25"/>
    <mergeCell ref="C24:C25"/>
    <mergeCell ref="H24:I24"/>
    <mergeCell ref="H25:I25"/>
    <mergeCell ref="A26:A27"/>
    <mergeCell ref="B26:B27"/>
    <mergeCell ref="C26:C27"/>
    <mergeCell ref="A28:A29"/>
    <mergeCell ref="B28:B29"/>
    <mergeCell ref="C28:C29"/>
    <mergeCell ref="H28:I28"/>
    <mergeCell ref="H29:I29"/>
    <mergeCell ref="A30:A31"/>
    <mergeCell ref="B30:B31"/>
    <mergeCell ref="C30:C31"/>
    <mergeCell ref="H30:I30"/>
    <mergeCell ref="H31:I31"/>
    <mergeCell ref="A32:A33"/>
    <mergeCell ref="B32:B33"/>
    <mergeCell ref="C32:C33"/>
    <mergeCell ref="H32:I32"/>
    <mergeCell ref="H33:I33"/>
    <mergeCell ref="A34:A35"/>
    <mergeCell ref="B34:B35"/>
    <mergeCell ref="C34:C35"/>
    <mergeCell ref="H34:I34"/>
    <mergeCell ref="H35:I35"/>
    <mergeCell ref="A36:A37"/>
    <mergeCell ref="B36:B37"/>
    <mergeCell ref="C36:C37"/>
    <mergeCell ref="H36:I36"/>
    <mergeCell ref="H37:I37"/>
    <mergeCell ref="A38:A39"/>
    <mergeCell ref="B38:B39"/>
    <mergeCell ref="C38:C39"/>
    <mergeCell ref="A40:A41"/>
    <mergeCell ref="B40:B41"/>
    <mergeCell ref="C40:C41"/>
    <mergeCell ref="H40:I40"/>
    <mergeCell ref="H41:I41"/>
    <mergeCell ref="A42:A43"/>
    <mergeCell ref="B42:B43"/>
    <mergeCell ref="C42:C43"/>
    <mergeCell ref="H42:I42"/>
    <mergeCell ref="H43:I43"/>
    <mergeCell ref="A44:A45"/>
    <mergeCell ref="B44:B45"/>
    <mergeCell ref="C44:C45"/>
    <mergeCell ref="H44:I44"/>
    <mergeCell ref="H45:I45"/>
    <mergeCell ref="A46:A47"/>
    <mergeCell ref="B46:B47"/>
    <mergeCell ref="C46:C47"/>
    <mergeCell ref="A48:A49"/>
    <mergeCell ref="B48:B49"/>
    <mergeCell ref="C48:C49"/>
    <mergeCell ref="A50:A51"/>
    <mergeCell ref="B50:B51"/>
    <mergeCell ref="C50:C51"/>
    <mergeCell ref="A52:A53"/>
    <mergeCell ref="B52:B53"/>
    <mergeCell ref="C52:C53"/>
    <mergeCell ref="H52:I52"/>
    <mergeCell ref="H53:I53"/>
    <mergeCell ref="C54:C55"/>
    <mergeCell ref="H54:I54"/>
    <mergeCell ref="K54:K55"/>
    <mergeCell ref="H55:I55"/>
  </mergeCells>
  <printOptions horizontalCentered="1"/>
  <pageMargins left="0.51181102362204722" right="0.19685039370078741" top="0.51181102362204722" bottom="0.51181102362204722" header="0" footer="0"/>
  <pageSetup paperSize="9" scale="85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/>
  </sheetPr>
  <dimension ref="A1:K45"/>
  <sheetViews>
    <sheetView view="pageBreakPreview" zoomScale="115" zoomScaleSheetLayoutView="115" workbookViewId="0">
      <selection activeCell="D11" sqref="D11"/>
    </sheetView>
  </sheetViews>
  <sheetFormatPr defaultRowHeight="15"/>
  <cols>
    <col min="1" max="1" width="9.28515625" customWidth="1"/>
    <col min="2" max="2" width="69.42578125" customWidth="1"/>
    <col min="3" max="3" width="8.28515625" customWidth="1"/>
    <col min="4" max="4" width="37.42578125" customWidth="1"/>
  </cols>
  <sheetData>
    <row r="1" spans="1:11" s="3" customFormat="1" ht="73.5" customHeight="1">
      <c r="A1" s="74" t="s">
        <v>1347</v>
      </c>
      <c r="B1" s="74"/>
      <c r="C1" s="74"/>
      <c r="D1" s="2"/>
      <c r="E1" s="2"/>
      <c r="F1" s="2"/>
      <c r="G1" s="2"/>
      <c r="H1" s="2"/>
      <c r="I1" s="2"/>
      <c r="J1" s="2"/>
      <c r="K1" s="2"/>
    </row>
    <row r="2" spans="1:11" s="4" customFormat="1"/>
    <row r="3" spans="1:11" s="10" customFormat="1" ht="14.25">
      <c r="A3" s="6" t="s">
        <v>1348</v>
      </c>
      <c r="B3" s="6"/>
      <c r="C3" s="67"/>
      <c r="D3" s="8"/>
      <c r="E3" s="9"/>
      <c r="F3" s="9"/>
      <c r="G3" s="9"/>
      <c r="H3" s="9"/>
      <c r="I3" s="9"/>
      <c r="J3" s="9"/>
    </row>
    <row r="4" spans="1:11" s="10" customFormat="1" ht="14.25">
      <c r="A4" s="6" t="s">
        <v>1370</v>
      </c>
      <c r="B4" s="6"/>
      <c r="C4" s="67"/>
      <c r="D4" s="8"/>
      <c r="E4" s="9"/>
      <c r="F4" s="9"/>
      <c r="G4" s="9"/>
      <c r="H4" s="9"/>
      <c r="I4" s="9"/>
      <c r="J4" s="9"/>
    </row>
    <row r="5" spans="1:11" s="3" customFormat="1">
      <c r="A5" s="7" t="s">
        <v>1365</v>
      </c>
      <c r="B5" s="7"/>
      <c r="C5" s="67"/>
      <c r="D5" s="51"/>
    </row>
    <row r="6" spans="1:11" s="10" customFormat="1" ht="14.25">
      <c r="A6" s="6"/>
      <c r="B6" s="6"/>
      <c r="C6" s="67"/>
      <c r="D6" s="8"/>
      <c r="E6" s="9"/>
      <c r="F6" s="9"/>
      <c r="G6" s="9"/>
      <c r="H6" s="9"/>
      <c r="I6" s="9"/>
      <c r="J6" s="9"/>
    </row>
    <row r="7" spans="1:11" s="10" customFormat="1" ht="25.15" customHeight="1">
      <c r="A7" s="75" t="s">
        <v>1371</v>
      </c>
      <c r="B7" s="75"/>
      <c r="C7" s="75"/>
      <c r="D7" s="6"/>
      <c r="E7" s="6"/>
      <c r="F7" s="6"/>
      <c r="G7" s="6"/>
      <c r="H7" s="6"/>
      <c r="I7" s="6"/>
      <c r="J7" s="6"/>
    </row>
    <row r="8" spans="1:11" s="10" customFormat="1" ht="14.25">
      <c r="A8" s="6" t="s">
        <v>1372</v>
      </c>
      <c r="B8" s="6"/>
      <c r="C8" s="67"/>
      <c r="D8" s="8"/>
      <c r="E8" s="9"/>
      <c r="F8" s="9"/>
      <c r="G8" s="9"/>
      <c r="H8" s="9"/>
      <c r="I8" s="9"/>
      <c r="J8" s="9"/>
    </row>
    <row r="9" spans="1:11" s="10" customFormat="1" ht="14.25">
      <c r="A9" s="6" t="s">
        <v>1349</v>
      </c>
      <c r="B9" s="6"/>
      <c r="C9" s="67"/>
      <c r="D9" s="8"/>
      <c r="E9" s="9"/>
      <c r="F9" s="9"/>
      <c r="G9" s="9"/>
      <c r="H9" s="9"/>
      <c r="I9" s="9"/>
      <c r="J9" s="9"/>
    </row>
    <row r="10" spans="1:11" s="4" customFormat="1">
      <c r="A10" s="6" t="s">
        <v>1350</v>
      </c>
      <c r="B10" s="11"/>
      <c r="D10" s="11"/>
      <c r="E10" s="11"/>
      <c r="F10" s="11"/>
      <c r="G10" s="11"/>
      <c r="H10" s="11"/>
      <c r="I10" s="11"/>
      <c r="J10" s="11"/>
    </row>
    <row r="12" spans="1:11" ht="12" customHeight="1">
      <c r="A12" s="1"/>
      <c r="B12" s="101" t="s">
        <v>1259</v>
      </c>
      <c r="C12" s="101"/>
      <c r="D12" s="101"/>
    </row>
    <row r="13" spans="1:11" ht="15" customHeight="1">
      <c r="A13" s="45" t="s">
        <v>1260</v>
      </c>
      <c r="B13" s="45" t="s">
        <v>2</v>
      </c>
      <c r="C13" s="45" t="s">
        <v>1261</v>
      </c>
      <c r="D13" s="1"/>
    </row>
    <row r="14" spans="1:11" ht="8.1" customHeight="1">
      <c r="A14" s="50"/>
      <c r="B14" s="57"/>
      <c r="C14" s="58"/>
      <c r="D14" s="1"/>
    </row>
    <row r="15" spans="1:11" ht="12.95" customHeight="1">
      <c r="A15" s="50"/>
      <c r="B15" s="53" t="s">
        <v>1262</v>
      </c>
      <c r="C15" s="50"/>
      <c r="D15" s="1"/>
    </row>
    <row r="16" spans="1:11" ht="12.95" customHeight="1">
      <c r="A16" s="55" t="s">
        <v>1263</v>
      </c>
      <c r="B16" s="53" t="s">
        <v>1264</v>
      </c>
      <c r="C16" s="54">
        <v>3</v>
      </c>
      <c r="D16" s="1"/>
    </row>
    <row r="17" spans="1:4" ht="12.95" customHeight="1">
      <c r="A17" s="55" t="s">
        <v>1265</v>
      </c>
      <c r="B17" s="53" t="s">
        <v>1266</v>
      </c>
      <c r="C17" s="54">
        <v>0.4</v>
      </c>
      <c r="D17" s="1"/>
    </row>
    <row r="18" spans="1:4" ht="12.95" customHeight="1">
      <c r="A18" s="55" t="s">
        <v>1267</v>
      </c>
      <c r="B18" s="53" t="s">
        <v>1268</v>
      </c>
      <c r="C18" s="54">
        <v>0.4</v>
      </c>
      <c r="D18" s="1"/>
    </row>
    <row r="19" spans="1:4" ht="12.95" customHeight="1">
      <c r="A19" s="55" t="s">
        <v>1269</v>
      </c>
      <c r="B19" s="53" t="s">
        <v>1270</v>
      </c>
      <c r="C19" s="54">
        <v>0.97</v>
      </c>
      <c r="D19" s="1"/>
    </row>
    <row r="20" spans="1:4" ht="15" customHeight="1">
      <c r="A20" s="50"/>
      <c r="B20" s="59" t="s">
        <v>510</v>
      </c>
      <c r="C20" s="54">
        <v>4.7699999999999996</v>
      </c>
      <c r="D20" s="1"/>
    </row>
    <row r="21" spans="1:4" ht="15" customHeight="1">
      <c r="A21" s="50"/>
      <c r="B21" s="57" t="s">
        <v>1259</v>
      </c>
      <c r="C21" s="58"/>
      <c r="D21" s="1"/>
    </row>
    <row r="22" spans="1:4" ht="8.1" customHeight="1">
      <c r="A22" s="50"/>
      <c r="B22" s="57"/>
      <c r="C22" s="58"/>
      <c r="D22" s="1"/>
    </row>
    <row r="23" spans="1:4" ht="12.95" customHeight="1">
      <c r="A23" s="50"/>
      <c r="B23" s="53" t="s">
        <v>1271</v>
      </c>
      <c r="C23" s="50"/>
      <c r="D23" s="1"/>
    </row>
    <row r="24" spans="1:4" ht="12.95" customHeight="1">
      <c r="A24" s="55" t="s">
        <v>1272</v>
      </c>
      <c r="B24" s="53" t="s">
        <v>1273</v>
      </c>
      <c r="C24" s="54">
        <v>0.6</v>
      </c>
      <c r="D24" s="1"/>
    </row>
    <row r="25" spans="1:4" ht="12.95" customHeight="1">
      <c r="A25" s="55" t="s">
        <v>640</v>
      </c>
      <c r="B25" s="53" t="s">
        <v>1274</v>
      </c>
      <c r="C25" s="54">
        <v>8.15</v>
      </c>
      <c r="D25" s="1"/>
    </row>
    <row r="26" spans="1:4" ht="15" customHeight="1">
      <c r="A26" s="50"/>
      <c r="B26" s="59" t="s">
        <v>510</v>
      </c>
      <c r="C26" s="54">
        <v>8.75</v>
      </c>
      <c r="D26" s="1"/>
    </row>
    <row r="27" spans="1:4" ht="15" customHeight="1">
      <c r="A27" s="50"/>
      <c r="B27" s="57" t="s">
        <v>1259</v>
      </c>
      <c r="C27" s="58"/>
      <c r="D27" s="1"/>
    </row>
    <row r="28" spans="1:4" ht="8.1" customHeight="1">
      <c r="A28" s="50"/>
      <c r="B28" s="57"/>
      <c r="C28" s="58"/>
      <c r="D28" s="1"/>
    </row>
    <row r="29" spans="1:4" ht="12.95" customHeight="1">
      <c r="A29" s="55" t="s">
        <v>1275</v>
      </c>
      <c r="B29" s="53" t="s">
        <v>1276</v>
      </c>
      <c r="C29" s="50"/>
      <c r="D29" s="1"/>
    </row>
    <row r="30" spans="1:4" ht="12.95" customHeight="1">
      <c r="A30" s="55"/>
      <c r="B30" s="53" t="s">
        <v>1277</v>
      </c>
      <c r="C30" s="54">
        <v>0.64</v>
      </c>
      <c r="D30" s="1"/>
    </row>
    <row r="31" spans="1:4" ht="12.95" customHeight="1">
      <c r="A31" s="55"/>
      <c r="B31" s="53" t="s">
        <v>1278</v>
      </c>
      <c r="C31" s="54">
        <v>2.99</v>
      </c>
      <c r="D31" s="1"/>
    </row>
    <row r="32" spans="1:4" ht="12.95" customHeight="1">
      <c r="A32" s="55"/>
      <c r="B32" s="53" t="s">
        <v>1279</v>
      </c>
      <c r="C32" s="54">
        <v>4.9800000000000004</v>
      </c>
      <c r="D32" s="1"/>
    </row>
    <row r="33" spans="1:11" ht="12.95" customHeight="1">
      <c r="A33" s="55"/>
      <c r="B33" s="53" t="s">
        <v>1280</v>
      </c>
      <c r="C33" s="54">
        <v>3.6</v>
      </c>
      <c r="D33" s="1"/>
    </row>
    <row r="34" spans="1:11" ht="15" customHeight="1">
      <c r="A34" s="50"/>
      <c r="B34" s="59" t="s">
        <v>510</v>
      </c>
      <c r="C34" s="54">
        <v>12.21</v>
      </c>
      <c r="D34" s="1"/>
    </row>
    <row r="35" spans="1:11" ht="15" customHeight="1">
      <c r="A35" s="50"/>
      <c r="B35" s="57" t="s">
        <v>1259</v>
      </c>
      <c r="C35" s="58"/>
      <c r="D35" s="1"/>
    </row>
    <row r="36" spans="1:11" ht="26.1" customHeight="1">
      <c r="A36" s="50"/>
      <c r="B36" s="60" t="s">
        <v>1281</v>
      </c>
      <c r="C36" s="61"/>
      <c r="D36" s="1"/>
    </row>
    <row r="37" spans="1:11" ht="44.1" customHeight="1">
      <c r="A37" s="62"/>
      <c r="B37" s="102"/>
      <c r="C37" s="102"/>
      <c r="D37" s="1"/>
    </row>
    <row r="39" spans="1:11" s="23" customFormat="1" ht="41.45" customHeight="1">
      <c r="A39" s="100" t="s">
        <v>1366</v>
      </c>
      <c r="B39" s="100"/>
      <c r="C39" s="100"/>
      <c r="D39" s="52"/>
      <c r="E39" s="52"/>
      <c r="F39" s="52"/>
      <c r="G39" s="52"/>
      <c r="H39" s="52"/>
      <c r="I39" s="52"/>
      <c r="J39" s="52"/>
      <c r="K39" s="52"/>
    </row>
    <row r="40" spans="1:11" s="23" customFormat="1" ht="12.75">
      <c r="A40" s="22"/>
      <c r="B40" s="22"/>
      <c r="C40" s="22"/>
      <c r="D40" s="52"/>
      <c r="E40" s="52"/>
      <c r="F40" s="52"/>
      <c r="G40" s="52"/>
      <c r="H40" s="52"/>
      <c r="I40" s="52"/>
      <c r="J40" s="52"/>
      <c r="K40" s="52"/>
    </row>
    <row r="41" spans="1:11" s="23" customFormat="1" ht="12.75">
      <c r="A41" s="22"/>
      <c r="B41" s="22"/>
      <c r="C41" s="22"/>
      <c r="D41" s="52"/>
      <c r="E41" s="52"/>
      <c r="F41" s="52"/>
      <c r="G41" s="52"/>
      <c r="H41" s="52"/>
      <c r="I41" s="52"/>
      <c r="J41" s="52"/>
      <c r="K41" s="52"/>
    </row>
    <row r="42" spans="1:11" s="23" customFormat="1" ht="12.75">
      <c r="A42" s="77" t="s">
        <v>1351</v>
      </c>
      <c r="B42" s="77"/>
      <c r="C42" s="77"/>
    </row>
    <row r="43" spans="1:11" s="23" customFormat="1" ht="12.75"/>
    <row r="44" spans="1:11" s="23" customFormat="1" ht="12.75"/>
    <row r="45" spans="1:11" s="23" customFormat="1" ht="12.75">
      <c r="A45" s="77" t="s">
        <v>1352</v>
      </c>
      <c r="B45" s="77"/>
      <c r="C45" s="77"/>
    </row>
  </sheetData>
  <mergeCells count="7">
    <mergeCell ref="A39:C39"/>
    <mergeCell ref="A45:C45"/>
    <mergeCell ref="A42:C42"/>
    <mergeCell ref="B12:D12"/>
    <mergeCell ref="A1:C1"/>
    <mergeCell ref="A7:C7"/>
    <mergeCell ref="B37:C37"/>
  </mergeCells>
  <printOptions horizontalCentered="1"/>
  <pageMargins left="0.51181102362204722" right="0.19685039370078741" top="0.51181102362204722" bottom="0.51181102362204722" header="0" footer="0"/>
  <pageSetup paperSize="9" scale="85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outlinePr summaryBelow="0"/>
  </sheetPr>
  <dimension ref="A1:K191"/>
  <sheetViews>
    <sheetView view="pageBreakPreview" topLeftCell="A160" zoomScale="115" zoomScaleSheetLayoutView="115" workbookViewId="0">
      <selection activeCell="G14" sqref="G14"/>
    </sheetView>
  </sheetViews>
  <sheetFormatPr defaultRowHeight="15"/>
  <cols>
    <col min="1" max="1" width="9.28515625" customWidth="1"/>
    <col min="2" max="2" width="67.140625" bestFit="1" customWidth="1"/>
    <col min="3" max="3" width="8.85546875" customWidth="1"/>
    <col min="4" max="4" width="2.42578125" customWidth="1"/>
    <col min="5" max="5" width="7.7109375" style="38" customWidth="1"/>
    <col min="6" max="6" width="3.7109375" style="38" customWidth="1"/>
    <col min="7" max="7" width="14.42578125" customWidth="1"/>
  </cols>
  <sheetData>
    <row r="1" spans="1:11" s="3" customFormat="1" ht="73.5" customHeight="1">
      <c r="A1" s="74" t="s">
        <v>1347</v>
      </c>
      <c r="B1" s="74"/>
      <c r="C1" s="74"/>
      <c r="D1" s="74"/>
      <c r="E1" s="74"/>
      <c r="F1" s="74"/>
      <c r="G1" s="2"/>
      <c r="H1" s="2"/>
      <c r="I1" s="2"/>
      <c r="J1" s="2"/>
      <c r="K1" s="2"/>
    </row>
    <row r="2" spans="1:11" s="4" customFormat="1">
      <c r="A2" s="5"/>
      <c r="B2" s="5"/>
      <c r="C2" s="5"/>
      <c r="D2" s="5"/>
      <c r="E2" s="5"/>
      <c r="F2" s="5"/>
      <c r="G2" s="5"/>
    </row>
    <row r="3" spans="1:11" s="10" customFormat="1" ht="14.25">
      <c r="A3" s="7" t="s">
        <v>1348</v>
      </c>
      <c r="B3" s="7"/>
      <c r="C3" s="7"/>
      <c r="D3" s="41"/>
      <c r="E3" s="42"/>
      <c r="F3" s="42"/>
      <c r="G3" s="42"/>
      <c r="H3" s="9"/>
      <c r="I3" s="9"/>
      <c r="J3" s="9"/>
    </row>
    <row r="4" spans="1:11" s="10" customFormat="1" ht="14.25">
      <c r="A4" s="7" t="s">
        <v>1370</v>
      </c>
      <c r="B4" s="7"/>
      <c r="C4" s="7"/>
      <c r="D4" s="41"/>
      <c r="E4" s="42"/>
      <c r="F4" s="42"/>
      <c r="G4" s="42"/>
      <c r="H4" s="9"/>
      <c r="I4" s="9"/>
      <c r="J4" s="9"/>
    </row>
    <row r="5" spans="1:11" s="10" customFormat="1" ht="14.25">
      <c r="A5" s="7" t="s">
        <v>1367</v>
      </c>
      <c r="B5" s="7"/>
      <c r="C5" s="7"/>
      <c r="D5" s="41"/>
      <c r="E5" s="42"/>
      <c r="F5" s="42"/>
      <c r="G5" s="42"/>
      <c r="H5" s="9"/>
      <c r="I5" s="9"/>
      <c r="J5" s="9"/>
    </row>
    <row r="6" spans="1:11" s="10" customFormat="1" ht="14.25">
      <c r="A6" s="7"/>
      <c r="B6" s="7"/>
      <c r="C6" s="7"/>
      <c r="D6" s="41"/>
      <c r="E6" s="42"/>
      <c r="F6" s="42"/>
      <c r="G6" s="42"/>
      <c r="H6" s="9"/>
      <c r="I6" s="9"/>
      <c r="J6" s="9"/>
    </row>
    <row r="7" spans="1:11" s="10" customFormat="1" ht="24" customHeight="1">
      <c r="A7" s="98" t="s">
        <v>1376</v>
      </c>
      <c r="B7" s="98"/>
      <c r="C7" s="98"/>
      <c r="D7" s="98"/>
      <c r="E7" s="98"/>
      <c r="F7" s="98"/>
      <c r="G7" s="43"/>
      <c r="H7" s="43"/>
      <c r="I7" s="43"/>
      <c r="J7" s="43"/>
      <c r="K7" s="43"/>
    </row>
    <row r="8" spans="1:11" s="10" customFormat="1" ht="14.25">
      <c r="A8" s="7" t="s">
        <v>1375</v>
      </c>
      <c r="B8" s="7"/>
      <c r="C8" s="7"/>
      <c r="D8" s="41"/>
      <c r="E8" s="42"/>
      <c r="F8" s="42"/>
      <c r="G8" s="42"/>
      <c r="H8" s="9"/>
      <c r="I8" s="9"/>
      <c r="J8" s="9"/>
    </row>
    <row r="9" spans="1:11" s="10" customFormat="1" ht="14.25">
      <c r="A9" s="7" t="s">
        <v>1349</v>
      </c>
      <c r="B9" s="7"/>
      <c r="C9" s="7"/>
      <c r="D9" s="41"/>
      <c r="E9" s="42"/>
      <c r="F9" s="42"/>
      <c r="G9" s="42"/>
      <c r="H9" s="9"/>
      <c r="I9" s="9"/>
      <c r="J9" s="9"/>
    </row>
    <row r="10" spans="1:11" s="4" customFormat="1">
      <c r="A10" s="7" t="s">
        <v>1350</v>
      </c>
      <c r="B10" s="5"/>
      <c r="C10" s="5"/>
      <c r="D10" s="5"/>
      <c r="E10" s="5"/>
      <c r="F10" s="5"/>
      <c r="G10" s="5"/>
      <c r="H10" s="11"/>
      <c r="I10" s="11"/>
      <c r="J10" s="11"/>
    </row>
    <row r="11" spans="1:11">
      <c r="E11"/>
      <c r="F11"/>
    </row>
    <row r="12" spans="1:11" ht="12" customHeight="1">
      <c r="A12" s="1"/>
      <c r="B12" s="111" t="s">
        <v>1259</v>
      </c>
      <c r="C12" s="111"/>
      <c r="D12" s="111"/>
      <c r="E12" s="111"/>
      <c r="F12" s="56"/>
      <c r="G12" s="1"/>
    </row>
    <row r="13" spans="1:11" ht="15" customHeight="1">
      <c r="A13" s="45" t="s">
        <v>1260</v>
      </c>
      <c r="B13" s="45" t="s">
        <v>2</v>
      </c>
      <c r="C13" s="110" t="s">
        <v>1282</v>
      </c>
      <c r="D13" s="110"/>
      <c r="E13" s="110" t="s">
        <v>1283</v>
      </c>
      <c r="F13" s="110"/>
      <c r="G13" s="1"/>
    </row>
    <row r="14" spans="1:11" ht="12" customHeight="1">
      <c r="A14" s="50"/>
      <c r="B14" s="105" t="s">
        <v>1259</v>
      </c>
      <c r="C14" s="105"/>
      <c r="D14" s="30"/>
      <c r="E14" s="50"/>
      <c r="F14" s="50"/>
      <c r="G14" s="1"/>
    </row>
    <row r="15" spans="1:11" ht="12.95" customHeight="1">
      <c r="A15" s="55" t="s">
        <v>1284</v>
      </c>
      <c r="B15" s="53" t="s">
        <v>1285</v>
      </c>
      <c r="C15" s="30"/>
      <c r="D15" s="30"/>
      <c r="E15" s="50"/>
      <c r="F15" s="50"/>
      <c r="G15" s="1"/>
    </row>
    <row r="16" spans="1:11" ht="12.95" customHeight="1">
      <c r="A16" s="55" t="s">
        <v>1286</v>
      </c>
      <c r="B16" s="53" t="s">
        <v>1287</v>
      </c>
      <c r="C16" s="107">
        <v>5</v>
      </c>
      <c r="D16" s="107"/>
      <c r="E16" s="104">
        <v>5</v>
      </c>
      <c r="F16" s="104"/>
      <c r="G16" s="1"/>
    </row>
    <row r="17" spans="1:7" ht="12.95" customHeight="1">
      <c r="A17" s="55" t="s">
        <v>1288</v>
      </c>
      <c r="B17" s="53" t="s">
        <v>1289</v>
      </c>
      <c r="C17" s="107">
        <v>1.5</v>
      </c>
      <c r="D17" s="107"/>
      <c r="E17" s="104">
        <v>1.5</v>
      </c>
      <c r="F17" s="104"/>
      <c r="G17" s="1"/>
    </row>
    <row r="18" spans="1:7" ht="12.95" customHeight="1">
      <c r="A18" s="55" t="s">
        <v>1290</v>
      </c>
      <c r="B18" s="53" t="s">
        <v>1291</v>
      </c>
      <c r="C18" s="107">
        <v>1</v>
      </c>
      <c r="D18" s="107"/>
      <c r="E18" s="104">
        <v>1</v>
      </c>
      <c r="F18" s="104"/>
      <c r="G18" s="1"/>
    </row>
    <row r="19" spans="1:7" ht="12.95" customHeight="1">
      <c r="A19" s="55" t="s">
        <v>1292</v>
      </c>
      <c r="B19" s="53" t="s">
        <v>1293</v>
      </c>
      <c r="C19" s="107">
        <v>0.2</v>
      </c>
      <c r="D19" s="107"/>
      <c r="E19" s="104">
        <v>0.2</v>
      </c>
      <c r="F19" s="104"/>
      <c r="G19" s="1"/>
    </row>
    <row r="20" spans="1:7" ht="12.95" customHeight="1">
      <c r="A20" s="55" t="s">
        <v>1294</v>
      </c>
      <c r="B20" s="53" t="s">
        <v>1295</v>
      </c>
      <c r="C20" s="107">
        <v>0.6</v>
      </c>
      <c r="D20" s="107"/>
      <c r="E20" s="104">
        <v>0.6</v>
      </c>
      <c r="F20" s="104"/>
      <c r="G20" s="1"/>
    </row>
    <row r="21" spans="1:7" ht="12.95" customHeight="1">
      <c r="A21" s="55" t="s">
        <v>1296</v>
      </c>
      <c r="B21" s="53" t="s">
        <v>1297</v>
      </c>
      <c r="C21" s="107">
        <v>2.5</v>
      </c>
      <c r="D21" s="107"/>
      <c r="E21" s="104">
        <v>2.5</v>
      </c>
      <c r="F21" s="104"/>
      <c r="G21" s="1"/>
    </row>
    <row r="22" spans="1:7" ht="12.95" customHeight="1">
      <c r="A22" s="55" t="s">
        <v>1298</v>
      </c>
      <c r="B22" s="53" t="s">
        <v>1299</v>
      </c>
      <c r="C22" s="107">
        <v>3</v>
      </c>
      <c r="D22" s="107"/>
      <c r="E22" s="104">
        <v>3</v>
      </c>
      <c r="F22" s="104"/>
      <c r="G22" s="1"/>
    </row>
    <row r="23" spans="1:7" ht="12.95" customHeight="1">
      <c r="A23" s="55" t="s">
        <v>1300</v>
      </c>
      <c r="B23" s="53" t="s">
        <v>1301</v>
      </c>
      <c r="C23" s="107">
        <v>8</v>
      </c>
      <c r="D23" s="107"/>
      <c r="E23" s="104">
        <v>8</v>
      </c>
      <c r="F23" s="104"/>
      <c r="G23" s="1"/>
    </row>
    <row r="24" spans="1:7" ht="12.95" customHeight="1">
      <c r="A24" s="55" t="s">
        <v>1302</v>
      </c>
      <c r="B24" s="53" t="s">
        <v>1303</v>
      </c>
      <c r="C24" s="107">
        <v>0</v>
      </c>
      <c r="D24" s="107"/>
      <c r="E24" s="104">
        <v>0</v>
      </c>
      <c r="F24" s="104"/>
      <c r="G24" s="1"/>
    </row>
    <row r="25" spans="1:7" ht="15" customHeight="1">
      <c r="A25" s="50"/>
      <c r="B25" s="59" t="s">
        <v>510</v>
      </c>
      <c r="C25" s="103">
        <v>21.8</v>
      </c>
      <c r="D25" s="103"/>
      <c r="E25" s="104">
        <v>21.8</v>
      </c>
      <c r="F25" s="104"/>
      <c r="G25" s="1"/>
    </row>
    <row r="26" spans="1:7" ht="12" customHeight="1">
      <c r="A26" s="50"/>
      <c r="B26" s="105" t="s">
        <v>1259</v>
      </c>
      <c r="C26" s="105"/>
      <c r="D26" s="30"/>
      <c r="E26" s="50"/>
      <c r="F26" s="50"/>
      <c r="G26" s="1"/>
    </row>
    <row r="27" spans="1:7" ht="12.95" customHeight="1">
      <c r="A27" s="55" t="s">
        <v>1304</v>
      </c>
      <c r="B27" s="53" t="s">
        <v>1305</v>
      </c>
      <c r="C27" s="30"/>
      <c r="D27" s="30"/>
      <c r="E27" s="50"/>
      <c r="F27" s="50"/>
      <c r="G27" s="1"/>
    </row>
    <row r="28" spans="1:7" ht="12.95" customHeight="1">
      <c r="A28" s="55" t="s">
        <v>1306</v>
      </c>
      <c r="B28" s="53" t="s">
        <v>1307</v>
      </c>
      <c r="C28" s="107">
        <v>18.13</v>
      </c>
      <c r="D28" s="107"/>
      <c r="E28" s="104">
        <v>0</v>
      </c>
      <c r="F28" s="104"/>
      <c r="G28" s="1"/>
    </row>
    <row r="29" spans="1:7" ht="12.95" customHeight="1">
      <c r="A29" s="55" t="s">
        <v>1308</v>
      </c>
      <c r="B29" s="53" t="s">
        <v>1309</v>
      </c>
      <c r="C29" s="107">
        <v>4.16</v>
      </c>
      <c r="D29" s="107"/>
      <c r="E29" s="104">
        <v>0</v>
      </c>
      <c r="F29" s="104"/>
      <c r="G29" s="1"/>
    </row>
    <row r="30" spans="1:7" ht="12.95" customHeight="1">
      <c r="A30" s="55" t="s">
        <v>1310</v>
      </c>
      <c r="B30" s="53" t="s">
        <v>1311</v>
      </c>
      <c r="C30" s="107">
        <v>0.87</v>
      </c>
      <c r="D30" s="107"/>
      <c r="E30" s="104">
        <v>0.65</v>
      </c>
      <c r="F30" s="104"/>
      <c r="G30" s="1"/>
    </row>
    <row r="31" spans="1:7" ht="12.95" customHeight="1">
      <c r="A31" s="55" t="s">
        <v>1312</v>
      </c>
      <c r="B31" s="53" t="s">
        <v>1313</v>
      </c>
      <c r="C31" s="107">
        <v>11.22</v>
      </c>
      <c r="D31" s="107"/>
      <c r="E31" s="104">
        <v>8.33</v>
      </c>
      <c r="F31" s="104"/>
      <c r="G31" s="1"/>
    </row>
    <row r="32" spans="1:7" ht="12.95" customHeight="1">
      <c r="A32" s="55" t="s">
        <v>1314</v>
      </c>
      <c r="B32" s="53" t="s">
        <v>1315</v>
      </c>
      <c r="C32" s="107">
        <v>7.0000000000000007E-2</v>
      </c>
      <c r="D32" s="107"/>
      <c r="E32" s="104">
        <v>0.05</v>
      </c>
      <c r="F32" s="104"/>
      <c r="G32" s="1"/>
    </row>
    <row r="33" spans="1:7" ht="12.95" customHeight="1">
      <c r="A33" s="55" t="s">
        <v>1316</v>
      </c>
      <c r="B33" s="53" t="s">
        <v>1317</v>
      </c>
      <c r="C33" s="107">
        <v>0.75</v>
      </c>
      <c r="D33" s="107"/>
      <c r="E33" s="104">
        <v>0.56000000000000005</v>
      </c>
      <c r="F33" s="104"/>
      <c r="G33" s="1"/>
    </row>
    <row r="34" spans="1:7" ht="12.95" customHeight="1">
      <c r="A34" s="55" t="s">
        <v>1318</v>
      </c>
      <c r="B34" s="53" t="s">
        <v>1319</v>
      </c>
      <c r="C34" s="107">
        <v>2.83</v>
      </c>
      <c r="D34" s="107"/>
      <c r="E34" s="104">
        <v>0</v>
      </c>
      <c r="F34" s="104"/>
      <c r="G34" s="1"/>
    </row>
    <row r="35" spans="1:7" ht="12.95" customHeight="1">
      <c r="A35" s="55" t="s">
        <v>1320</v>
      </c>
      <c r="B35" s="53" t="s">
        <v>1321</v>
      </c>
      <c r="C35" s="107">
        <v>0.1</v>
      </c>
      <c r="D35" s="107"/>
      <c r="E35" s="104">
        <v>7.0000000000000007E-2</v>
      </c>
      <c r="F35" s="104"/>
      <c r="G35" s="1"/>
    </row>
    <row r="36" spans="1:7" ht="12.95" customHeight="1">
      <c r="A36" s="55" t="s">
        <v>1322</v>
      </c>
      <c r="B36" s="53" t="s">
        <v>1323</v>
      </c>
      <c r="C36" s="107">
        <v>12.82</v>
      </c>
      <c r="D36" s="107"/>
      <c r="E36" s="104">
        <v>9.5299999999999994</v>
      </c>
      <c r="F36" s="104"/>
      <c r="G36" s="1"/>
    </row>
    <row r="37" spans="1:7" ht="12.95" customHeight="1">
      <c r="A37" s="55" t="s">
        <v>1324</v>
      </c>
      <c r="B37" s="53" t="s">
        <v>1325</v>
      </c>
      <c r="C37" s="107">
        <v>0.03</v>
      </c>
      <c r="D37" s="107"/>
      <c r="E37" s="104">
        <v>0.03</v>
      </c>
      <c r="F37" s="104"/>
      <c r="G37" s="1"/>
    </row>
    <row r="38" spans="1:7" ht="15" customHeight="1">
      <c r="A38" s="50"/>
      <c r="B38" s="59" t="s">
        <v>510</v>
      </c>
      <c r="C38" s="103">
        <v>50.980000000000004</v>
      </c>
      <c r="D38" s="103"/>
      <c r="E38" s="104">
        <v>19.220000000000002</v>
      </c>
      <c r="F38" s="104"/>
      <c r="G38" s="1"/>
    </row>
    <row r="39" spans="1:7" ht="12" customHeight="1">
      <c r="A39" s="50"/>
      <c r="B39" s="105" t="s">
        <v>1259</v>
      </c>
      <c r="C39" s="105"/>
      <c r="D39" s="30"/>
      <c r="E39" s="50"/>
      <c r="F39" s="50"/>
      <c r="G39" s="1"/>
    </row>
    <row r="40" spans="1:7" ht="12.95" customHeight="1">
      <c r="A40" s="55" t="s">
        <v>1326</v>
      </c>
      <c r="B40" s="53" t="s">
        <v>1327</v>
      </c>
      <c r="C40" s="30"/>
      <c r="D40" s="30"/>
      <c r="E40" s="50"/>
      <c r="F40" s="50"/>
      <c r="G40" s="1"/>
    </row>
    <row r="41" spans="1:7" ht="12.95" customHeight="1">
      <c r="A41" s="55" t="s">
        <v>1328</v>
      </c>
      <c r="B41" s="53" t="s">
        <v>1329</v>
      </c>
      <c r="C41" s="107">
        <v>5.81</v>
      </c>
      <c r="D41" s="107"/>
      <c r="E41" s="104">
        <v>4.32</v>
      </c>
      <c r="F41" s="104"/>
      <c r="G41" s="1"/>
    </row>
    <row r="42" spans="1:7" ht="12.95" customHeight="1">
      <c r="A42" s="55" t="s">
        <v>1330</v>
      </c>
      <c r="B42" s="53" t="s">
        <v>1331</v>
      </c>
      <c r="C42" s="107">
        <v>0.14000000000000001</v>
      </c>
      <c r="D42" s="107"/>
      <c r="E42" s="104">
        <v>0.1</v>
      </c>
      <c r="F42" s="104"/>
      <c r="G42" s="1"/>
    </row>
    <row r="43" spans="1:7" ht="12.95" customHeight="1">
      <c r="A43" s="55" t="s">
        <v>1332</v>
      </c>
      <c r="B43" s="53" t="s">
        <v>1333</v>
      </c>
      <c r="C43" s="107">
        <v>1.77</v>
      </c>
      <c r="D43" s="107"/>
      <c r="E43" s="104">
        <v>1.31</v>
      </c>
      <c r="F43" s="104"/>
      <c r="G43" s="1"/>
    </row>
    <row r="44" spans="1:7" ht="12.95" customHeight="1">
      <c r="A44" s="55" t="s">
        <v>1334</v>
      </c>
      <c r="B44" s="53" t="s">
        <v>1335</v>
      </c>
      <c r="C44" s="107">
        <v>2.96</v>
      </c>
      <c r="D44" s="107"/>
      <c r="E44" s="104">
        <v>2.2000000000000002</v>
      </c>
      <c r="F44" s="104"/>
      <c r="G44" s="1"/>
    </row>
    <row r="45" spans="1:7" ht="12.95" customHeight="1">
      <c r="A45" s="55" t="s">
        <v>1336</v>
      </c>
      <c r="B45" s="53" t="s">
        <v>1337</v>
      </c>
      <c r="C45" s="107">
        <v>0.49</v>
      </c>
      <c r="D45" s="107"/>
      <c r="E45" s="104">
        <v>0.36</v>
      </c>
      <c r="F45" s="104"/>
      <c r="G45" s="1"/>
    </row>
    <row r="46" spans="1:7" ht="15" customHeight="1">
      <c r="A46" s="50"/>
      <c r="B46" s="59" t="s">
        <v>510</v>
      </c>
      <c r="C46" s="103">
        <v>11.17</v>
      </c>
      <c r="D46" s="103"/>
      <c r="E46" s="104">
        <v>8.2900000000000009</v>
      </c>
      <c r="F46" s="104"/>
      <c r="G46" s="1"/>
    </row>
    <row r="47" spans="1:7" ht="12" customHeight="1">
      <c r="A47" s="50"/>
      <c r="B47" s="105" t="s">
        <v>1259</v>
      </c>
      <c r="C47" s="105"/>
      <c r="D47" s="30"/>
      <c r="E47" s="50"/>
      <c r="F47" s="50"/>
      <c r="G47" s="1"/>
    </row>
    <row r="48" spans="1:7" ht="12.95" customHeight="1">
      <c r="A48" s="55" t="s">
        <v>1338</v>
      </c>
      <c r="B48" s="53" t="s">
        <v>1339</v>
      </c>
      <c r="C48" s="30"/>
      <c r="D48" s="30"/>
      <c r="E48" s="50"/>
      <c r="F48" s="50"/>
      <c r="G48" s="1"/>
    </row>
    <row r="49" spans="1:7" ht="12.95" customHeight="1">
      <c r="A49" s="55" t="s">
        <v>1340</v>
      </c>
      <c r="B49" s="53" t="s">
        <v>1341</v>
      </c>
      <c r="C49" s="107">
        <v>10.55</v>
      </c>
      <c r="D49" s="107"/>
      <c r="E49" s="104">
        <v>3.77</v>
      </c>
      <c r="F49" s="104"/>
      <c r="G49" s="1"/>
    </row>
    <row r="50" spans="1:7" ht="18" customHeight="1">
      <c r="A50" s="55" t="s">
        <v>1342</v>
      </c>
      <c r="B50" s="53" t="s">
        <v>1343</v>
      </c>
      <c r="C50" s="107">
        <v>0.5</v>
      </c>
      <c r="D50" s="107"/>
      <c r="E50" s="104">
        <v>0.37</v>
      </c>
      <c r="F50" s="104"/>
      <c r="G50" s="1"/>
    </row>
    <row r="51" spans="1:7" ht="15" customHeight="1">
      <c r="A51" s="50"/>
      <c r="B51" s="59" t="s">
        <v>510</v>
      </c>
      <c r="C51" s="103">
        <v>11.05</v>
      </c>
      <c r="D51" s="103"/>
      <c r="E51" s="104">
        <v>4.1399999999999997</v>
      </c>
      <c r="F51" s="104"/>
      <c r="G51" s="1"/>
    </row>
    <row r="52" spans="1:7" ht="15" customHeight="1">
      <c r="A52" s="50"/>
      <c r="B52" s="105" t="s">
        <v>1259</v>
      </c>
      <c r="C52" s="105"/>
      <c r="D52" s="105"/>
      <c r="E52" s="50"/>
      <c r="F52" s="50"/>
      <c r="G52" s="1"/>
    </row>
    <row r="53" spans="1:7" ht="20.100000000000001" customHeight="1">
      <c r="A53" s="50"/>
      <c r="B53" s="63" t="s">
        <v>1344</v>
      </c>
      <c r="C53" s="108">
        <v>95</v>
      </c>
      <c r="D53" s="108"/>
      <c r="E53" s="106">
        <v>53.45</v>
      </c>
      <c r="F53" s="106"/>
      <c r="G53" s="1"/>
    </row>
    <row r="54" spans="1:7" ht="12" customHeight="1">
      <c r="A54" s="50"/>
      <c r="B54" s="105" t="s">
        <v>1259</v>
      </c>
      <c r="C54" s="105"/>
      <c r="D54" s="105"/>
      <c r="E54" s="105"/>
      <c r="F54" s="50"/>
      <c r="G54" s="1"/>
    </row>
    <row r="55" spans="1:7" ht="15" customHeight="1">
      <c r="A55" s="45" t="s">
        <v>1260</v>
      </c>
      <c r="B55" s="64" t="s">
        <v>2</v>
      </c>
      <c r="C55" s="109" t="s">
        <v>1282</v>
      </c>
      <c r="D55" s="109"/>
      <c r="E55" s="110" t="s">
        <v>1283</v>
      </c>
      <c r="F55" s="110"/>
      <c r="G55" s="1"/>
    </row>
    <row r="56" spans="1:7" ht="12" customHeight="1">
      <c r="A56" s="50"/>
      <c r="B56" s="105" t="s">
        <v>1259</v>
      </c>
      <c r="C56" s="105"/>
      <c r="D56" s="30"/>
      <c r="E56" s="50"/>
      <c r="F56" s="50"/>
      <c r="G56" s="1"/>
    </row>
    <row r="57" spans="1:7" ht="12.95" customHeight="1">
      <c r="A57" s="55" t="s">
        <v>1284</v>
      </c>
      <c r="B57" s="53" t="s">
        <v>1285</v>
      </c>
      <c r="C57" s="30"/>
      <c r="D57" s="30"/>
      <c r="E57" s="50"/>
      <c r="F57" s="50"/>
      <c r="G57" s="1"/>
    </row>
    <row r="58" spans="1:7" ht="12.95" customHeight="1">
      <c r="A58" s="55" t="s">
        <v>1286</v>
      </c>
      <c r="B58" s="53" t="s">
        <v>1287</v>
      </c>
      <c r="C58" s="107">
        <v>20</v>
      </c>
      <c r="D58" s="107"/>
      <c r="E58" s="104">
        <v>20</v>
      </c>
      <c r="F58" s="104"/>
      <c r="G58" s="1"/>
    </row>
    <row r="59" spans="1:7" ht="12.95" customHeight="1">
      <c r="A59" s="55" t="s">
        <v>1288</v>
      </c>
      <c r="B59" s="53" t="s">
        <v>1289</v>
      </c>
      <c r="C59" s="107">
        <v>1.5</v>
      </c>
      <c r="D59" s="107"/>
      <c r="E59" s="104">
        <v>1.5</v>
      </c>
      <c r="F59" s="104"/>
      <c r="G59" s="1"/>
    </row>
    <row r="60" spans="1:7" ht="12.95" customHeight="1">
      <c r="A60" s="55" t="s">
        <v>1290</v>
      </c>
      <c r="B60" s="53" t="s">
        <v>1291</v>
      </c>
      <c r="C60" s="107">
        <v>1</v>
      </c>
      <c r="D60" s="107"/>
      <c r="E60" s="104">
        <v>1</v>
      </c>
      <c r="F60" s="104"/>
      <c r="G60" s="1"/>
    </row>
    <row r="61" spans="1:7" ht="12.95" customHeight="1">
      <c r="A61" s="55" t="s">
        <v>1292</v>
      </c>
      <c r="B61" s="53" t="s">
        <v>1293</v>
      </c>
      <c r="C61" s="107">
        <v>0.2</v>
      </c>
      <c r="D61" s="107"/>
      <c r="E61" s="104">
        <v>0.2</v>
      </c>
      <c r="F61" s="104"/>
      <c r="G61" s="1"/>
    </row>
    <row r="62" spans="1:7" ht="12.95" customHeight="1">
      <c r="A62" s="55" t="s">
        <v>1294</v>
      </c>
      <c r="B62" s="53" t="s">
        <v>1295</v>
      </c>
      <c r="C62" s="107">
        <v>0.6</v>
      </c>
      <c r="D62" s="107"/>
      <c r="E62" s="104">
        <v>0.6</v>
      </c>
      <c r="F62" s="104"/>
      <c r="G62" s="1"/>
    </row>
    <row r="63" spans="1:7" ht="12.95" customHeight="1">
      <c r="A63" s="55" t="s">
        <v>1296</v>
      </c>
      <c r="B63" s="53" t="s">
        <v>1297</v>
      </c>
      <c r="C63" s="107">
        <v>2.5</v>
      </c>
      <c r="D63" s="107"/>
      <c r="E63" s="104">
        <v>2.5</v>
      </c>
      <c r="F63" s="104"/>
      <c r="G63" s="1"/>
    </row>
    <row r="64" spans="1:7" ht="12.95" customHeight="1">
      <c r="A64" s="55" t="s">
        <v>1298</v>
      </c>
      <c r="B64" s="53" t="s">
        <v>1299</v>
      </c>
      <c r="C64" s="107">
        <v>3</v>
      </c>
      <c r="D64" s="107"/>
      <c r="E64" s="104">
        <v>3</v>
      </c>
      <c r="F64" s="104"/>
      <c r="G64" s="1"/>
    </row>
    <row r="65" spans="1:7" ht="12.95" customHeight="1">
      <c r="A65" s="55" t="s">
        <v>1300</v>
      </c>
      <c r="B65" s="53" t="s">
        <v>1301</v>
      </c>
      <c r="C65" s="107">
        <v>8</v>
      </c>
      <c r="D65" s="107"/>
      <c r="E65" s="104">
        <v>8</v>
      </c>
      <c r="F65" s="104"/>
      <c r="G65" s="1"/>
    </row>
    <row r="66" spans="1:7" ht="12.95" customHeight="1">
      <c r="A66" s="55" t="s">
        <v>1302</v>
      </c>
      <c r="B66" s="53" t="s">
        <v>1303</v>
      </c>
      <c r="C66" s="107">
        <v>0</v>
      </c>
      <c r="D66" s="107"/>
      <c r="E66" s="104">
        <v>0</v>
      </c>
      <c r="F66" s="104"/>
      <c r="G66" s="1"/>
    </row>
    <row r="67" spans="1:7" ht="15" customHeight="1">
      <c r="A67" s="50"/>
      <c r="B67" s="59" t="s">
        <v>510</v>
      </c>
      <c r="C67" s="103">
        <v>36.799999999999997</v>
      </c>
      <c r="D67" s="103"/>
      <c r="E67" s="104">
        <v>36.799999999999997</v>
      </c>
      <c r="F67" s="104"/>
      <c r="G67" s="1"/>
    </row>
    <row r="68" spans="1:7" ht="12" customHeight="1">
      <c r="A68" s="50"/>
      <c r="B68" s="105" t="s">
        <v>1259</v>
      </c>
      <c r="C68" s="105"/>
      <c r="D68" s="30"/>
      <c r="E68" s="50"/>
      <c r="F68" s="50"/>
      <c r="G68" s="1"/>
    </row>
    <row r="69" spans="1:7" ht="12.95" customHeight="1">
      <c r="A69" s="55" t="s">
        <v>1304</v>
      </c>
      <c r="B69" s="53" t="s">
        <v>1305</v>
      </c>
      <c r="C69" s="30"/>
      <c r="D69" s="30"/>
      <c r="E69" s="50"/>
      <c r="F69" s="50"/>
      <c r="G69" s="1"/>
    </row>
    <row r="70" spans="1:7" ht="12.95" customHeight="1">
      <c r="A70" s="55" t="s">
        <v>1306</v>
      </c>
      <c r="B70" s="53" t="s">
        <v>1307</v>
      </c>
      <c r="C70" s="107">
        <v>18.13</v>
      </c>
      <c r="D70" s="107"/>
      <c r="E70" s="104">
        <v>0</v>
      </c>
      <c r="F70" s="104"/>
      <c r="G70" s="1"/>
    </row>
    <row r="71" spans="1:7" ht="12.95" customHeight="1">
      <c r="A71" s="55" t="s">
        <v>1308</v>
      </c>
      <c r="B71" s="53" t="s">
        <v>1309</v>
      </c>
      <c r="C71" s="107">
        <v>4.16</v>
      </c>
      <c r="D71" s="107"/>
      <c r="E71" s="104">
        <v>0</v>
      </c>
      <c r="F71" s="104"/>
      <c r="G71" s="1"/>
    </row>
    <row r="72" spans="1:7" ht="12.95" customHeight="1">
      <c r="A72" s="55" t="s">
        <v>1310</v>
      </c>
      <c r="B72" s="53" t="s">
        <v>1311</v>
      </c>
      <c r="C72" s="107">
        <v>0.87</v>
      </c>
      <c r="D72" s="107"/>
      <c r="E72" s="104">
        <v>0.65</v>
      </c>
      <c r="F72" s="104"/>
      <c r="G72" s="1"/>
    </row>
    <row r="73" spans="1:7" ht="12.95" customHeight="1">
      <c r="A73" s="55" t="s">
        <v>1312</v>
      </c>
      <c r="B73" s="53" t="s">
        <v>1313</v>
      </c>
      <c r="C73" s="107">
        <v>11.22</v>
      </c>
      <c r="D73" s="107"/>
      <c r="E73" s="104">
        <v>8.33</v>
      </c>
      <c r="F73" s="104"/>
      <c r="G73" s="1"/>
    </row>
    <row r="74" spans="1:7" ht="12.95" customHeight="1">
      <c r="A74" s="55" t="s">
        <v>1314</v>
      </c>
      <c r="B74" s="53" t="s">
        <v>1315</v>
      </c>
      <c r="C74" s="107">
        <v>7.0000000000000007E-2</v>
      </c>
      <c r="D74" s="107"/>
      <c r="E74" s="104">
        <v>0.05</v>
      </c>
      <c r="F74" s="104"/>
      <c r="G74" s="1"/>
    </row>
    <row r="75" spans="1:7" ht="12.95" customHeight="1">
      <c r="A75" s="55" t="s">
        <v>1316</v>
      </c>
      <c r="B75" s="53" t="s">
        <v>1317</v>
      </c>
      <c r="C75" s="107">
        <v>0.75</v>
      </c>
      <c r="D75" s="107"/>
      <c r="E75" s="104">
        <v>0.56000000000000005</v>
      </c>
      <c r="F75" s="104"/>
      <c r="G75" s="1"/>
    </row>
    <row r="76" spans="1:7" ht="12.95" customHeight="1">
      <c r="A76" s="55" t="s">
        <v>1318</v>
      </c>
      <c r="B76" s="53" t="s">
        <v>1319</v>
      </c>
      <c r="C76" s="107">
        <v>2.83</v>
      </c>
      <c r="D76" s="107"/>
      <c r="E76" s="104">
        <v>0</v>
      </c>
      <c r="F76" s="104"/>
      <c r="G76" s="1"/>
    </row>
    <row r="77" spans="1:7" ht="12.95" customHeight="1">
      <c r="A77" s="55" t="s">
        <v>1320</v>
      </c>
      <c r="B77" s="53" t="s">
        <v>1321</v>
      </c>
      <c r="C77" s="107">
        <v>0.1</v>
      </c>
      <c r="D77" s="107"/>
      <c r="E77" s="104">
        <v>7.0000000000000007E-2</v>
      </c>
      <c r="F77" s="104"/>
      <c r="G77" s="1"/>
    </row>
    <row r="78" spans="1:7" ht="12.95" customHeight="1">
      <c r="A78" s="55" t="s">
        <v>1322</v>
      </c>
      <c r="B78" s="53" t="s">
        <v>1323</v>
      </c>
      <c r="C78" s="107">
        <v>12.82</v>
      </c>
      <c r="D78" s="107"/>
      <c r="E78" s="104">
        <v>9.5299999999999994</v>
      </c>
      <c r="F78" s="104"/>
      <c r="G78" s="1"/>
    </row>
    <row r="79" spans="1:7" ht="12.95" customHeight="1">
      <c r="A79" s="55" t="s">
        <v>1324</v>
      </c>
      <c r="B79" s="53" t="s">
        <v>1325</v>
      </c>
      <c r="C79" s="107">
        <v>0.03</v>
      </c>
      <c r="D79" s="107"/>
      <c r="E79" s="104">
        <v>0.03</v>
      </c>
      <c r="F79" s="104"/>
      <c r="G79" s="1"/>
    </row>
    <row r="80" spans="1:7" ht="15" customHeight="1">
      <c r="A80" s="50"/>
      <c r="B80" s="59" t="s">
        <v>510</v>
      </c>
      <c r="C80" s="103">
        <v>50.980000000000004</v>
      </c>
      <c r="D80" s="103"/>
      <c r="E80" s="104">
        <v>19.220000000000002</v>
      </c>
      <c r="F80" s="104"/>
      <c r="G80" s="1"/>
    </row>
    <row r="81" spans="1:7" ht="12" customHeight="1">
      <c r="A81" s="50"/>
      <c r="B81" s="105" t="s">
        <v>1259</v>
      </c>
      <c r="C81" s="105"/>
      <c r="D81" s="30"/>
      <c r="E81" s="50"/>
      <c r="F81" s="50"/>
      <c r="G81" s="1"/>
    </row>
    <row r="82" spans="1:7" ht="12.95" customHeight="1">
      <c r="A82" s="55" t="s">
        <v>1326</v>
      </c>
      <c r="B82" s="53" t="s">
        <v>1327</v>
      </c>
      <c r="C82" s="30"/>
      <c r="D82" s="30"/>
      <c r="E82" s="50"/>
      <c r="F82" s="50"/>
      <c r="G82" s="1"/>
    </row>
    <row r="83" spans="1:7" ht="12.95" customHeight="1">
      <c r="A83" s="55" t="s">
        <v>1328</v>
      </c>
      <c r="B83" s="53" t="s">
        <v>1329</v>
      </c>
      <c r="C83" s="107">
        <v>5.81</v>
      </c>
      <c r="D83" s="107"/>
      <c r="E83" s="104">
        <v>4.32</v>
      </c>
      <c r="F83" s="104"/>
      <c r="G83" s="1"/>
    </row>
    <row r="84" spans="1:7" ht="12.95" customHeight="1">
      <c r="A84" s="55" t="s">
        <v>1330</v>
      </c>
      <c r="B84" s="53" t="s">
        <v>1331</v>
      </c>
      <c r="C84" s="107">
        <v>0.14000000000000001</v>
      </c>
      <c r="D84" s="107"/>
      <c r="E84" s="104">
        <v>0.1</v>
      </c>
      <c r="F84" s="104"/>
      <c r="G84" s="1"/>
    </row>
    <row r="85" spans="1:7" ht="12.95" customHeight="1">
      <c r="A85" s="55" t="s">
        <v>1332</v>
      </c>
      <c r="B85" s="53" t="s">
        <v>1333</v>
      </c>
      <c r="C85" s="107">
        <v>1.77</v>
      </c>
      <c r="D85" s="107"/>
      <c r="E85" s="104">
        <v>1.31</v>
      </c>
      <c r="F85" s="104"/>
      <c r="G85" s="1"/>
    </row>
    <row r="86" spans="1:7" ht="12.95" customHeight="1">
      <c r="A86" s="55" t="s">
        <v>1334</v>
      </c>
      <c r="B86" s="53" t="s">
        <v>1335</v>
      </c>
      <c r="C86" s="107">
        <v>2.96</v>
      </c>
      <c r="D86" s="107"/>
      <c r="E86" s="104">
        <v>2.2000000000000002</v>
      </c>
      <c r="F86" s="104"/>
      <c r="G86" s="1"/>
    </row>
    <row r="87" spans="1:7" ht="12.95" customHeight="1">
      <c r="A87" s="55" t="s">
        <v>1336</v>
      </c>
      <c r="B87" s="53" t="s">
        <v>1337</v>
      </c>
      <c r="C87" s="107">
        <v>0.49</v>
      </c>
      <c r="D87" s="107"/>
      <c r="E87" s="104">
        <v>0.36</v>
      </c>
      <c r="F87" s="104"/>
      <c r="G87" s="1"/>
    </row>
    <row r="88" spans="1:7" ht="15" customHeight="1">
      <c r="A88" s="50"/>
      <c r="B88" s="59" t="s">
        <v>510</v>
      </c>
      <c r="C88" s="103">
        <v>11.17</v>
      </c>
      <c r="D88" s="103"/>
      <c r="E88" s="104">
        <v>8.2900000000000009</v>
      </c>
      <c r="F88" s="104"/>
      <c r="G88" s="1"/>
    </row>
    <row r="89" spans="1:7" ht="12" customHeight="1">
      <c r="A89" s="50"/>
      <c r="B89" s="105" t="s">
        <v>1259</v>
      </c>
      <c r="C89" s="105"/>
      <c r="D89" s="30"/>
      <c r="E89" s="50"/>
      <c r="F89" s="50"/>
      <c r="G89" s="1"/>
    </row>
    <row r="90" spans="1:7" ht="12.95" customHeight="1">
      <c r="A90" s="55" t="s">
        <v>1338</v>
      </c>
      <c r="B90" s="53" t="s">
        <v>1339</v>
      </c>
      <c r="C90" s="30"/>
      <c r="D90" s="30"/>
      <c r="E90" s="50"/>
      <c r="F90" s="50"/>
      <c r="G90" s="1"/>
    </row>
    <row r="91" spans="1:7" ht="12.95" customHeight="1">
      <c r="A91" s="55" t="s">
        <v>1340</v>
      </c>
      <c r="B91" s="53" t="s">
        <v>1341</v>
      </c>
      <c r="C91" s="107">
        <v>18.760000000000002</v>
      </c>
      <c r="D91" s="107"/>
      <c r="E91" s="104">
        <v>7.07</v>
      </c>
      <c r="F91" s="104"/>
      <c r="G91" s="1"/>
    </row>
    <row r="92" spans="1:7" ht="18" customHeight="1">
      <c r="A92" s="55" t="s">
        <v>1342</v>
      </c>
      <c r="B92" s="53" t="s">
        <v>1343</v>
      </c>
      <c r="C92" s="107">
        <v>0.52</v>
      </c>
      <c r="D92" s="107"/>
      <c r="E92" s="104">
        <v>0.38</v>
      </c>
      <c r="F92" s="104"/>
      <c r="G92" s="1"/>
    </row>
    <row r="93" spans="1:7" ht="15" customHeight="1">
      <c r="A93" s="50"/>
      <c r="B93" s="59" t="s">
        <v>510</v>
      </c>
      <c r="C93" s="103">
        <v>19.28</v>
      </c>
      <c r="D93" s="103"/>
      <c r="E93" s="104">
        <v>7.45</v>
      </c>
      <c r="F93" s="104"/>
      <c r="G93" s="1"/>
    </row>
    <row r="94" spans="1:7" ht="15" customHeight="1">
      <c r="A94" s="50"/>
      <c r="B94" s="105" t="s">
        <v>1259</v>
      </c>
      <c r="C94" s="105"/>
      <c r="D94" s="105"/>
      <c r="E94" s="50"/>
      <c r="F94" s="50"/>
      <c r="G94" s="1"/>
    </row>
    <row r="95" spans="1:7" ht="20.100000000000001" customHeight="1">
      <c r="A95" s="50"/>
      <c r="B95" s="63" t="s">
        <v>1344</v>
      </c>
      <c r="C95" s="108">
        <v>118.23</v>
      </c>
      <c r="D95" s="108"/>
      <c r="E95" s="106">
        <v>71.760000000000005</v>
      </c>
      <c r="F95" s="106"/>
      <c r="G95" s="1"/>
    </row>
    <row r="96" spans="1:7" ht="12" customHeight="1">
      <c r="A96" s="50"/>
      <c r="B96" s="105" t="s">
        <v>1259</v>
      </c>
      <c r="C96" s="105"/>
      <c r="D96" s="105"/>
      <c r="E96" s="105"/>
      <c r="F96" s="50"/>
      <c r="G96" s="1"/>
    </row>
    <row r="97" spans="1:7" ht="15" customHeight="1">
      <c r="A97" s="45" t="s">
        <v>1260</v>
      </c>
      <c r="B97" s="64" t="s">
        <v>2</v>
      </c>
      <c r="C97" s="109" t="s">
        <v>1282</v>
      </c>
      <c r="D97" s="109"/>
      <c r="E97" s="110" t="s">
        <v>1283</v>
      </c>
      <c r="F97" s="110"/>
      <c r="G97" s="1"/>
    </row>
    <row r="98" spans="1:7" ht="12" customHeight="1">
      <c r="A98" s="50"/>
      <c r="B98" s="105" t="s">
        <v>1259</v>
      </c>
      <c r="C98" s="105"/>
      <c r="D98" s="30"/>
      <c r="E98" s="50"/>
      <c r="F98" s="50"/>
      <c r="G98" s="1"/>
    </row>
    <row r="99" spans="1:7" ht="12.95" customHeight="1">
      <c r="A99" s="55" t="s">
        <v>1284</v>
      </c>
      <c r="B99" s="53" t="s">
        <v>1285</v>
      </c>
      <c r="C99" s="30"/>
      <c r="D99" s="30"/>
      <c r="E99" s="50"/>
      <c r="F99" s="50"/>
      <c r="G99" s="1"/>
    </row>
    <row r="100" spans="1:7" ht="12.95" customHeight="1">
      <c r="A100" s="55" t="s">
        <v>1286</v>
      </c>
      <c r="B100" s="53" t="s">
        <v>1287</v>
      </c>
      <c r="C100" s="107">
        <v>20</v>
      </c>
      <c r="D100" s="107"/>
      <c r="E100" s="104">
        <v>20</v>
      </c>
      <c r="F100" s="104"/>
      <c r="G100" s="1"/>
    </row>
    <row r="101" spans="1:7" ht="12.95" customHeight="1">
      <c r="A101" s="55" t="s">
        <v>1288</v>
      </c>
      <c r="B101" s="53" t="s">
        <v>1289</v>
      </c>
      <c r="C101" s="107">
        <v>1.5</v>
      </c>
      <c r="D101" s="107"/>
      <c r="E101" s="104">
        <v>1.5</v>
      </c>
      <c r="F101" s="104"/>
      <c r="G101" s="1"/>
    </row>
    <row r="102" spans="1:7" ht="12.95" customHeight="1">
      <c r="A102" s="55" t="s">
        <v>1290</v>
      </c>
      <c r="B102" s="53" t="s">
        <v>1291</v>
      </c>
      <c r="C102" s="107">
        <v>1</v>
      </c>
      <c r="D102" s="107"/>
      <c r="E102" s="104">
        <v>1</v>
      </c>
      <c r="F102" s="104"/>
      <c r="G102" s="1"/>
    </row>
    <row r="103" spans="1:7" ht="12.95" customHeight="1">
      <c r="A103" s="55" t="s">
        <v>1292</v>
      </c>
      <c r="B103" s="53" t="s">
        <v>1293</v>
      </c>
      <c r="C103" s="107">
        <v>0.2</v>
      </c>
      <c r="D103" s="107"/>
      <c r="E103" s="104">
        <v>0.2</v>
      </c>
      <c r="F103" s="104"/>
      <c r="G103" s="1"/>
    </row>
    <row r="104" spans="1:7" ht="12.95" customHeight="1">
      <c r="A104" s="55" t="s">
        <v>1294</v>
      </c>
      <c r="B104" s="53" t="s">
        <v>1295</v>
      </c>
      <c r="C104" s="107">
        <v>0.6</v>
      </c>
      <c r="D104" s="107"/>
      <c r="E104" s="104">
        <v>0.6</v>
      </c>
      <c r="F104" s="104"/>
      <c r="G104" s="1"/>
    </row>
    <row r="105" spans="1:7" ht="12.95" customHeight="1">
      <c r="A105" s="55" t="s">
        <v>1296</v>
      </c>
      <c r="B105" s="53" t="s">
        <v>1297</v>
      </c>
      <c r="C105" s="107">
        <v>2.5</v>
      </c>
      <c r="D105" s="107"/>
      <c r="E105" s="104">
        <v>2.5</v>
      </c>
      <c r="F105" s="104"/>
      <c r="G105" s="1"/>
    </row>
    <row r="106" spans="1:7" ht="12.95" customHeight="1">
      <c r="A106" s="55" t="s">
        <v>1298</v>
      </c>
      <c r="B106" s="53" t="s">
        <v>1299</v>
      </c>
      <c r="C106" s="107">
        <v>3</v>
      </c>
      <c r="D106" s="107"/>
      <c r="E106" s="104">
        <v>3</v>
      </c>
      <c r="F106" s="104"/>
      <c r="G106" s="1"/>
    </row>
    <row r="107" spans="1:7" ht="12.95" customHeight="1">
      <c r="A107" s="55" t="s">
        <v>1300</v>
      </c>
      <c r="B107" s="53" t="s">
        <v>1301</v>
      </c>
      <c r="C107" s="107">
        <v>8</v>
      </c>
      <c r="D107" s="107"/>
      <c r="E107" s="104">
        <v>8</v>
      </c>
      <c r="F107" s="104"/>
      <c r="G107" s="1"/>
    </row>
    <row r="108" spans="1:7" ht="12.95" customHeight="1">
      <c r="A108" s="55" t="s">
        <v>1302</v>
      </c>
      <c r="B108" s="53" t="s">
        <v>1303</v>
      </c>
      <c r="C108" s="107">
        <v>0</v>
      </c>
      <c r="D108" s="107"/>
      <c r="E108" s="104">
        <v>0</v>
      </c>
      <c r="F108" s="104"/>
      <c r="G108" s="1"/>
    </row>
    <row r="109" spans="1:7" ht="15" customHeight="1">
      <c r="A109" s="50"/>
      <c r="B109" s="59" t="s">
        <v>510</v>
      </c>
      <c r="C109" s="103">
        <v>36.799999999999997</v>
      </c>
      <c r="D109" s="103"/>
      <c r="E109" s="104">
        <v>36.799999999999997</v>
      </c>
      <c r="F109" s="104"/>
      <c r="G109" s="1"/>
    </row>
    <row r="110" spans="1:7" ht="12" customHeight="1">
      <c r="A110" s="50"/>
      <c r="B110" s="105" t="s">
        <v>1259</v>
      </c>
      <c r="C110" s="105"/>
      <c r="D110" s="30"/>
      <c r="E110" s="50"/>
      <c r="F110" s="50"/>
      <c r="G110" s="1"/>
    </row>
    <row r="111" spans="1:7" ht="12.95" customHeight="1">
      <c r="A111" s="55" t="s">
        <v>1304</v>
      </c>
      <c r="B111" s="53" t="s">
        <v>1305</v>
      </c>
      <c r="C111" s="30"/>
      <c r="D111" s="30"/>
      <c r="E111" s="50"/>
      <c r="F111" s="50"/>
      <c r="G111" s="1"/>
    </row>
    <row r="112" spans="1:7" ht="12.95" customHeight="1">
      <c r="A112" s="55" t="s">
        <v>1306</v>
      </c>
      <c r="B112" s="53" t="s">
        <v>1307</v>
      </c>
      <c r="C112" s="107">
        <v>17.87</v>
      </c>
      <c r="D112" s="107"/>
      <c r="E112" s="104">
        <v>0</v>
      </c>
      <c r="F112" s="104"/>
      <c r="G112" s="1"/>
    </row>
    <row r="113" spans="1:7" ht="12.95" customHeight="1">
      <c r="A113" s="55" t="s">
        <v>1308</v>
      </c>
      <c r="B113" s="53" t="s">
        <v>1309</v>
      </c>
      <c r="C113" s="107">
        <v>3.93</v>
      </c>
      <c r="D113" s="107"/>
      <c r="E113" s="104">
        <v>0</v>
      </c>
      <c r="F113" s="104"/>
      <c r="G113" s="1"/>
    </row>
    <row r="114" spans="1:7" ht="12.95" customHeight="1">
      <c r="A114" s="55" t="s">
        <v>1310</v>
      </c>
      <c r="B114" s="53" t="s">
        <v>1311</v>
      </c>
      <c r="C114" s="107">
        <v>0.85</v>
      </c>
      <c r="D114" s="107"/>
      <c r="E114" s="104">
        <v>0.64</v>
      </c>
      <c r="F114" s="104"/>
      <c r="G114" s="1"/>
    </row>
    <row r="115" spans="1:7" ht="12.95" customHeight="1">
      <c r="A115" s="55" t="s">
        <v>1312</v>
      </c>
      <c r="B115" s="53" t="s">
        <v>1313</v>
      </c>
      <c r="C115" s="107">
        <v>10.98</v>
      </c>
      <c r="D115" s="107"/>
      <c r="E115" s="104">
        <v>8.33</v>
      </c>
      <c r="F115" s="104"/>
      <c r="G115" s="1"/>
    </row>
    <row r="116" spans="1:7" ht="12.95" customHeight="1">
      <c r="A116" s="55" t="s">
        <v>1314</v>
      </c>
      <c r="B116" s="53" t="s">
        <v>1315</v>
      </c>
      <c r="C116" s="107">
        <v>0.06</v>
      </c>
      <c r="D116" s="107"/>
      <c r="E116" s="104">
        <v>0.04</v>
      </c>
      <c r="F116" s="104"/>
      <c r="G116" s="1"/>
    </row>
    <row r="117" spans="1:7" ht="12.95" customHeight="1">
      <c r="A117" s="55" t="s">
        <v>1316</v>
      </c>
      <c r="B117" s="53" t="s">
        <v>1317</v>
      </c>
      <c r="C117" s="107">
        <v>0.73</v>
      </c>
      <c r="D117" s="107"/>
      <c r="E117" s="104">
        <v>0.56000000000000005</v>
      </c>
      <c r="F117" s="104"/>
      <c r="G117" s="1"/>
    </row>
    <row r="118" spans="1:7" ht="12.95" customHeight="1">
      <c r="A118" s="55" t="s">
        <v>1318</v>
      </c>
      <c r="B118" s="53" t="s">
        <v>1319</v>
      </c>
      <c r="C118" s="107">
        <v>1.51</v>
      </c>
      <c r="D118" s="107"/>
      <c r="E118" s="104">
        <v>0</v>
      </c>
      <c r="F118" s="104"/>
      <c r="G118" s="1"/>
    </row>
    <row r="119" spans="1:7" ht="12.95" customHeight="1">
      <c r="A119" s="55" t="s">
        <v>1320</v>
      </c>
      <c r="B119" s="53" t="s">
        <v>1321</v>
      </c>
      <c r="C119" s="107">
        <v>0.1</v>
      </c>
      <c r="D119" s="107"/>
      <c r="E119" s="104">
        <v>0.08</v>
      </c>
      <c r="F119" s="104"/>
      <c r="G119" s="1"/>
    </row>
    <row r="120" spans="1:7" ht="12.95" customHeight="1">
      <c r="A120" s="55" t="s">
        <v>1322</v>
      </c>
      <c r="B120" s="53" t="s">
        <v>1323</v>
      </c>
      <c r="C120" s="107">
        <v>11.37</v>
      </c>
      <c r="D120" s="107"/>
      <c r="E120" s="104">
        <v>8.64</v>
      </c>
      <c r="F120" s="104"/>
      <c r="G120" s="1"/>
    </row>
    <row r="121" spans="1:7" ht="12.95" customHeight="1">
      <c r="A121" s="55" t="s">
        <v>1324</v>
      </c>
      <c r="B121" s="53" t="s">
        <v>1325</v>
      </c>
      <c r="C121" s="107">
        <v>0.04</v>
      </c>
      <c r="D121" s="107"/>
      <c r="E121" s="104">
        <v>0.03</v>
      </c>
      <c r="F121" s="104"/>
      <c r="G121" s="1"/>
    </row>
    <row r="122" spans="1:7" ht="15" customHeight="1">
      <c r="A122" s="50"/>
      <c r="B122" s="59" t="s">
        <v>510</v>
      </c>
      <c r="C122" s="103">
        <v>47.44</v>
      </c>
      <c r="D122" s="103"/>
      <c r="E122" s="104">
        <v>18.32</v>
      </c>
      <c r="F122" s="104"/>
      <c r="G122" s="1"/>
    </row>
    <row r="123" spans="1:7" ht="12" customHeight="1">
      <c r="A123" s="50"/>
      <c r="B123" s="105" t="s">
        <v>1259</v>
      </c>
      <c r="C123" s="105"/>
      <c r="D123" s="30"/>
      <c r="E123" s="50"/>
      <c r="F123" s="50"/>
      <c r="G123" s="1"/>
    </row>
    <row r="124" spans="1:7" ht="12.95" customHeight="1">
      <c r="A124" s="55" t="s">
        <v>1326</v>
      </c>
      <c r="B124" s="53" t="s">
        <v>1327</v>
      </c>
      <c r="C124" s="30"/>
      <c r="D124" s="30"/>
      <c r="E124" s="50"/>
      <c r="F124" s="50"/>
      <c r="G124" s="1"/>
    </row>
    <row r="125" spans="1:7" ht="12.95" customHeight="1">
      <c r="A125" s="55" t="s">
        <v>1328</v>
      </c>
      <c r="B125" s="53" t="s">
        <v>1329</v>
      </c>
      <c r="C125" s="107">
        <v>4.83</v>
      </c>
      <c r="D125" s="107"/>
      <c r="E125" s="104">
        <v>3.67</v>
      </c>
      <c r="F125" s="104"/>
      <c r="G125" s="1"/>
    </row>
    <row r="126" spans="1:7" ht="12.95" customHeight="1">
      <c r="A126" s="55" t="s">
        <v>1330</v>
      </c>
      <c r="B126" s="53" t="s">
        <v>1331</v>
      </c>
      <c r="C126" s="107">
        <v>0.11</v>
      </c>
      <c r="D126" s="107"/>
      <c r="E126" s="104">
        <v>0.09</v>
      </c>
      <c r="F126" s="104"/>
      <c r="G126" s="1"/>
    </row>
    <row r="127" spans="1:7" ht="12.95" customHeight="1">
      <c r="A127" s="55" t="s">
        <v>1332</v>
      </c>
      <c r="B127" s="53" t="s">
        <v>1333</v>
      </c>
      <c r="C127" s="107">
        <v>2.35</v>
      </c>
      <c r="D127" s="107"/>
      <c r="E127" s="104">
        <v>1.79</v>
      </c>
      <c r="F127" s="104"/>
      <c r="G127" s="1"/>
    </row>
    <row r="128" spans="1:7" ht="12.95" customHeight="1">
      <c r="A128" s="55" t="s">
        <v>1334</v>
      </c>
      <c r="B128" s="53" t="s">
        <v>1335</v>
      </c>
      <c r="C128" s="107">
        <v>2.71</v>
      </c>
      <c r="D128" s="107"/>
      <c r="E128" s="104">
        <v>2.06</v>
      </c>
      <c r="F128" s="104"/>
      <c r="G128" s="1"/>
    </row>
    <row r="129" spans="1:7" ht="12.95" customHeight="1">
      <c r="A129" s="55" t="s">
        <v>1336</v>
      </c>
      <c r="B129" s="53" t="s">
        <v>1337</v>
      </c>
      <c r="C129" s="107">
        <v>0.41</v>
      </c>
      <c r="D129" s="107"/>
      <c r="E129" s="104">
        <v>0.31</v>
      </c>
      <c r="F129" s="104"/>
      <c r="G129" s="1"/>
    </row>
    <row r="130" spans="1:7" ht="15" customHeight="1">
      <c r="A130" s="50"/>
      <c r="B130" s="59" t="s">
        <v>510</v>
      </c>
      <c r="C130" s="103">
        <v>10.41</v>
      </c>
      <c r="D130" s="103"/>
      <c r="E130" s="104">
        <v>7.919999999999999</v>
      </c>
      <c r="F130" s="104"/>
      <c r="G130" s="1"/>
    </row>
    <row r="131" spans="1:7" ht="12" customHeight="1">
      <c r="A131" s="50"/>
      <c r="B131" s="105" t="s">
        <v>1259</v>
      </c>
      <c r="C131" s="105"/>
      <c r="D131" s="30"/>
      <c r="E131" s="50"/>
      <c r="F131" s="50"/>
      <c r="G131" s="1"/>
    </row>
    <row r="132" spans="1:7" ht="12.95" customHeight="1">
      <c r="A132" s="55" t="s">
        <v>1338</v>
      </c>
      <c r="B132" s="53" t="s">
        <v>1339</v>
      </c>
      <c r="C132" s="30"/>
      <c r="D132" s="30"/>
      <c r="E132" s="50"/>
      <c r="F132" s="50"/>
      <c r="G132" s="1"/>
    </row>
    <row r="133" spans="1:7" ht="12.95" customHeight="1">
      <c r="A133" s="55" t="s">
        <v>1340</v>
      </c>
      <c r="B133" s="53" t="s">
        <v>1341</v>
      </c>
      <c r="C133" s="107">
        <v>17.46</v>
      </c>
      <c r="D133" s="107"/>
      <c r="E133" s="104">
        <v>6.74</v>
      </c>
      <c r="F133" s="104"/>
      <c r="G133" s="1"/>
    </row>
    <row r="134" spans="1:7" ht="18" customHeight="1">
      <c r="A134" s="55" t="s">
        <v>1342</v>
      </c>
      <c r="B134" s="53" t="s">
        <v>1343</v>
      </c>
      <c r="C134" s="107">
        <v>0.43</v>
      </c>
      <c r="D134" s="107"/>
      <c r="E134" s="104">
        <v>0.33</v>
      </c>
      <c r="F134" s="104"/>
      <c r="G134" s="1"/>
    </row>
    <row r="135" spans="1:7" ht="15" customHeight="1">
      <c r="A135" s="50"/>
      <c r="B135" s="59" t="s">
        <v>510</v>
      </c>
      <c r="C135" s="103">
        <v>17.89</v>
      </c>
      <c r="D135" s="103"/>
      <c r="E135" s="104">
        <v>7.07</v>
      </c>
      <c r="F135" s="104"/>
      <c r="G135" s="1"/>
    </row>
    <row r="136" spans="1:7" ht="15" customHeight="1">
      <c r="A136" s="50"/>
      <c r="B136" s="105" t="s">
        <v>1259</v>
      </c>
      <c r="C136" s="105"/>
      <c r="D136" s="105"/>
      <c r="E136" s="50"/>
      <c r="F136" s="50"/>
      <c r="G136" s="1"/>
    </row>
    <row r="137" spans="1:7" ht="20.100000000000001" customHeight="1">
      <c r="A137" s="50"/>
      <c r="B137" s="63" t="s">
        <v>1344</v>
      </c>
      <c r="C137" s="108">
        <v>112.54</v>
      </c>
      <c r="D137" s="108"/>
      <c r="E137" s="106">
        <v>70.11</v>
      </c>
      <c r="F137" s="106"/>
      <c r="G137" s="1"/>
    </row>
    <row r="138" spans="1:7" ht="12" customHeight="1">
      <c r="A138" s="50"/>
      <c r="B138" s="105" t="s">
        <v>1259</v>
      </c>
      <c r="C138" s="105"/>
      <c r="D138" s="105"/>
      <c r="E138" s="105"/>
      <c r="F138" s="50"/>
      <c r="G138" s="1"/>
    </row>
    <row r="139" spans="1:7" ht="15" customHeight="1">
      <c r="A139" s="45" t="s">
        <v>1260</v>
      </c>
      <c r="B139" s="64" t="s">
        <v>2</v>
      </c>
      <c r="C139" s="109" t="s">
        <v>1282</v>
      </c>
      <c r="D139" s="109"/>
      <c r="E139" s="110" t="s">
        <v>1283</v>
      </c>
      <c r="F139" s="110"/>
      <c r="G139" s="1"/>
    </row>
    <row r="140" spans="1:7" ht="12" customHeight="1">
      <c r="A140" s="50"/>
      <c r="B140" s="105" t="s">
        <v>1259</v>
      </c>
      <c r="C140" s="105"/>
      <c r="D140" s="30"/>
      <c r="E140" s="50"/>
      <c r="F140" s="50"/>
      <c r="G140" s="1"/>
    </row>
    <row r="141" spans="1:7" ht="12.95" customHeight="1">
      <c r="A141" s="55" t="s">
        <v>1284</v>
      </c>
      <c r="B141" s="53" t="s">
        <v>1285</v>
      </c>
      <c r="C141" s="30"/>
      <c r="D141" s="30"/>
      <c r="E141" s="50"/>
      <c r="F141" s="50"/>
      <c r="G141" s="1"/>
    </row>
    <row r="142" spans="1:7" ht="12.95" customHeight="1">
      <c r="A142" s="55" t="s">
        <v>1286</v>
      </c>
      <c r="B142" s="53" t="s">
        <v>1287</v>
      </c>
      <c r="C142" s="107">
        <v>20</v>
      </c>
      <c r="D142" s="107"/>
      <c r="E142" s="104">
        <v>20</v>
      </c>
      <c r="F142" s="104"/>
      <c r="G142" s="1"/>
    </row>
    <row r="143" spans="1:7" ht="12.95" customHeight="1">
      <c r="A143" s="55" t="s">
        <v>1288</v>
      </c>
      <c r="B143" s="53" t="s">
        <v>1289</v>
      </c>
      <c r="C143" s="107">
        <v>1.5</v>
      </c>
      <c r="D143" s="107"/>
      <c r="E143" s="104">
        <v>1.5</v>
      </c>
      <c r="F143" s="104"/>
      <c r="G143" s="1"/>
    </row>
    <row r="144" spans="1:7" ht="12.95" customHeight="1">
      <c r="A144" s="55" t="s">
        <v>1290</v>
      </c>
      <c r="B144" s="53" t="s">
        <v>1291</v>
      </c>
      <c r="C144" s="107">
        <v>1</v>
      </c>
      <c r="D144" s="107"/>
      <c r="E144" s="104">
        <v>1</v>
      </c>
      <c r="F144" s="104"/>
      <c r="G144" s="1"/>
    </row>
    <row r="145" spans="1:7" ht="12.95" customHeight="1">
      <c r="A145" s="55" t="s">
        <v>1292</v>
      </c>
      <c r="B145" s="53" t="s">
        <v>1293</v>
      </c>
      <c r="C145" s="107">
        <v>0.2</v>
      </c>
      <c r="D145" s="107"/>
      <c r="E145" s="104">
        <v>0.2</v>
      </c>
      <c r="F145" s="104"/>
      <c r="G145" s="1"/>
    </row>
    <row r="146" spans="1:7" ht="12.95" customHeight="1">
      <c r="A146" s="55" t="s">
        <v>1294</v>
      </c>
      <c r="B146" s="53" t="s">
        <v>1295</v>
      </c>
      <c r="C146" s="107">
        <v>0.6</v>
      </c>
      <c r="D146" s="107"/>
      <c r="E146" s="104">
        <v>0.6</v>
      </c>
      <c r="F146" s="104"/>
      <c r="G146" s="1"/>
    </row>
    <row r="147" spans="1:7" ht="12.95" customHeight="1">
      <c r="A147" s="55" t="s">
        <v>1296</v>
      </c>
      <c r="B147" s="53" t="s">
        <v>1297</v>
      </c>
      <c r="C147" s="107">
        <v>2.5</v>
      </c>
      <c r="D147" s="107"/>
      <c r="E147" s="104">
        <v>2.5</v>
      </c>
      <c r="F147" s="104"/>
      <c r="G147" s="1"/>
    </row>
    <row r="148" spans="1:7" ht="12.95" customHeight="1">
      <c r="A148" s="55" t="s">
        <v>1298</v>
      </c>
      <c r="B148" s="53" t="s">
        <v>1299</v>
      </c>
      <c r="C148" s="107">
        <v>3</v>
      </c>
      <c r="D148" s="107"/>
      <c r="E148" s="104">
        <v>3</v>
      </c>
      <c r="F148" s="104"/>
      <c r="G148" s="1"/>
    </row>
    <row r="149" spans="1:7" ht="12.95" customHeight="1">
      <c r="A149" s="55" t="s">
        <v>1300</v>
      </c>
      <c r="B149" s="53" t="s">
        <v>1301</v>
      </c>
      <c r="C149" s="107">
        <v>8</v>
      </c>
      <c r="D149" s="107"/>
      <c r="E149" s="104">
        <v>8</v>
      </c>
      <c r="F149" s="104"/>
      <c r="G149" s="1"/>
    </row>
    <row r="150" spans="1:7" ht="12.95" customHeight="1">
      <c r="A150" s="55" t="s">
        <v>1302</v>
      </c>
      <c r="B150" s="53" t="s">
        <v>1303</v>
      </c>
      <c r="C150" s="107">
        <v>0</v>
      </c>
      <c r="D150" s="107"/>
      <c r="E150" s="104">
        <v>0</v>
      </c>
      <c r="F150" s="104"/>
      <c r="G150" s="1"/>
    </row>
    <row r="151" spans="1:7" ht="15" customHeight="1">
      <c r="A151" s="50"/>
      <c r="B151" s="59" t="s">
        <v>510</v>
      </c>
      <c r="C151" s="103">
        <v>36.799999999999997</v>
      </c>
      <c r="D151" s="103"/>
      <c r="E151" s="104">
        <v>36.799999999999997</v>
      </c>
      <c r="F151" s="104"/>
      <c r="G151" s="1"/>
    </row>
    <row r="152" spans="1:7" ht="12" customHeight="1">
      <c r="A152" s="50"/>
      <c r="B152" s="105" t="s">
        <v>1259</v>
      </c>
      <c r="C152" s="105"/>
      <c r="D152" s="30"/>
      <c r="E152" s="50"/>
      <c r="F152" s="50"/>
      <c r="G152" s="1"/>
    </row>
    <row r="153" spans="1:7" ht="12.95" customHeight="1">
      <c r="A153" s="55" t="s">
        <v>1304</v>
      </c>
      <c r="B153" s="53" t="s">
        <v>1305</v>
      </c>
      <c r="C153" s="30"/>
      <c r="D153" s="30"/>
      <c r="E153" s="50"/>
      <c r="F153" s="50"/>
      <c r="G153" s="1"/>
    </row>
    <row r="154" spans="1:7" ht="12.95" customHeight="1">
      <c r="A154" s="55" t="s">
        <v>1306</v>
      </c>
      <c r="B154" s="53" t="s">
        <v>1307</v>
      </c>
      <c r="C154" s="107">
        <v>17.850000000000001</v>
      </c>
      <c r="D154" s="107"/>
      <c r="E154" s="104">
        <v>0</v>
      </c>
      <c r="F154" s="104"/>
      <c r="G154" s="1"/>
    </row>
    <row r="155" spans="1:7" ht="12.95" customHeight="1">
      <c r="A155" s="55" t="s">
        <v>1308</v>
      </c>
      <c r="B155" s="53" t="s">
        <v>1309</v>
      </c>
      <c r="C155" s="107">
        <v>3.71</v>
      </c>
      <c r="D155" s="107"/>
      <c r="E155" s="104">
        <v>0</v>
      </c>
      <c r="F155" s="104"/>
      <c r="G155" s="1"/>
    </row>
    <row r="156" spans="1:7" ht="12.95" customHeight="1">
      <c r="A156" s="55" t="s">
        <v>1310</v>
      </c>
      <c r="B156" s="53" t="s">
        <v>1345</v>
      </c>
      <c r="C156" s="107">
        <v>0.87</v>
      </c>
      <c r="D156" s="107"/>
      <c r="E156" s="104">
        <v>0.66</v>
      </c>
      <c r="F156" s="104"/>
      <c r="G156" s="1"/>
    </row>
    <row r="157" spans="1:7" ht="12.95" customHeight="1">
      <c r="A157" s="55" t="s">
        <v>1312</v>
      </c>
      <c r="B157" s="53" t="s">
        <v>1313</v>
      </c>
      <c r="C157" s="107">
        <v>11.03</v>
      </c>
      <c r="D157" s="107"/>
      <c r="E157" s="104">
        <v>8.33</v>
      </c>
      <c r="F157" s="104"/>
      <c r="G157" s="1"/>
    </row>
    <row r="158" spans="1:7" ht="12.95" customHeight="1">
      <c r="A158" s="55" t="s">
        <v>1314</v>
      </c>
      <c r="B158" s="53" t="s">
        <v>1315</v>
      </c>
      <c r="C158" s="107">
        <v>7.0000000000000007E-2</v>
      </c>
      <c r="D158" s="107"/>
      <c r="E158" s="104">
        <v>0.05</v>
      </c>
      <c r="F158" s="104"/>
      <c r="G158" s="1"/>
    </row>
    <row r="159" spans="1:7" ht="12.95" customHeight="1">
      <c r="A159" s="55" t="s">
        <v>1316</v>
      </c>
      <c r="B159" s="53" t="s">
        <v>1317</v>
      </c>
      <c r="C159" s="107">
        <v>0.74</v>
      </c>
      <c r="D159" s="107"/>
      <c r="E159" s="104">
        <v>0.56000000000000005</v>
      </c>
      <c r="F159" s="104"/>
      <c r="G159" s="1"/>
    </row>
    <row r="160" spans="1:7" ht="12.95" customHeight="1">
      <c r="A160" s="55" t="s">
        <v>1318</v>
      </c>
      <c r="B160" s="53" t="s">
        <v>1319</v>
      </c>
      <c r="C160" s="107">
        <v>1.59</v>
      </c>
      <c r="D160" s="107"/>
      <c r="E160" s="104">
        <v>0</v>
      </c>
      <c r="F160" s="104"/>
      <c r="G160" s="1"/>
    </row>
    <row r="161" spans="1:7" ht="12.95" customHeight="1">
      <c r="A161" s="55" t="s">
        <v>1320</v>
      </c>
      <c r="B161" s="53" t="s">
        <v>1346</v>
      </c>
      <c r="C161" s="107">
        <v>0.11</v>
      </c>
      <c r="D161" s="107"/>
      <c r="E161" s="104">
        <v>0.08</v>
      </c>
      <c r="F161" s="104"/>
      <c r="G161" s="1"/>
    </row>
    <row r="162" spans="1:7" ht="12.95" customHeight="1">
      <c r="A162" s="55" t="s">
        <v>1322</v>
      </c>
      <c r="B162" s="53" t="s">
        <v>1323</v>
      </c>
      <c r="C162" s="107">
        <v>12.35</v>
      </c>
      <c r="D162" s="107"/>
      <c r="E162" s="104">
        <v>9.33</v>
      </c>
      <c r="F162" s="104"/>
      <c r="G162" s="1"/>
    </row>
    <row r="163" spans="1:7" ht="12.95" customHeight="1">
      <c r="A163" s="55" t="s">
        <v>1324</v>
      </c>
      <c r="B163" s="53" t="s">
        <v>1325</v>
      </c>
      <c r="C163" s="107">
        <v>0.04</v>
      </c>
      <c r="D163" s="107"/>
      <c r="E163" s="104">
        <v>0.03</v>
      </c>
      <c r="F163" s="104"/>
      <c r="G163" s="1"/>
    </row>
    <row r="164" spans="1:7" ht="15" customHeight="1">
      <c r="A164" s="50"/>
      <c r="B164" s="59" t="s">
        <v>510</v>
      </c>
      <c r="C164" s="103">
        <v>48.360000000000007</v>
      </c>
      <c r="D164" s="103"/>
      <c r="E164" s="104">
        <v>19.040000000000003</v>
      </c>
      <c r="F164" s="104"/>
      <c r="G164" s="1"/>
    </row>
    <row r="165" spans="1:7" ht="12" customHeight="1">
      <c r="A165" s="50"/>
      <c r="B165" s="105" t="s">
        <v>1259</v>
      </c>
      <c r="C165" s="105"/>
      <c r="D165" s="30"/>
      <c r="E165" s="50"/>
      <c r="F165" s="50"/>
      <c r="G165" s="1"/>
    </row>
    <row r="166" spans="1:7" ht="12.95" customHeight="1">
      <c r="A166" s="55" t="s">
        <v>1326</v>
      </c>
      <c r="B166" s="53" t="s">
        <v>1327</v>
      </c>
      <c r="C166" s="30"/>
      <c r="D166" s="30"/>
      <c r="E166" s="50"/>
      <c r="F166" s="50"/>
      <c r="G166" s="1"/>
    </row>
    <row r="167" spans="1:7" ht="12.95" customHeight="1">
      <c r="A167" s="55" t="s">
        <v>1328</v>
      </c>
      <c r="B167" s="53" t="s">
        <v>1329</v>
      </c>
      <c r="C167" s="107">
        <v>5.52</v>
      </c>
      <c r="D167" s="107"/>
      <c r="E167" s="104">
        <v>4.17</v>
      </c>
      <c r="F167" s="104"/>
      <c r="G167" s="1"/>
    </row>
    <row r="168" spans="1:7" ht="12.95" customHeight="1">
      <c r="A168" s="55" t="s">
        <v>1330</v>
      </c>
      <c r="B168" s="53" t="s">
        <v>1331</v>
      </c>
      <c r="C168" s="107">
        <v>0.13</v>
      </c>
      <c r="D168" s="107"/>
      <c r="E168" s="104">
        <v>0.1</v>
      </c>
      <c r="F168" s="104"/>
      <c r="G168" s="1"/>
    </row>
    <row r="169" spans="1:7" ht="12.95" customHeight="1">
      <c r="A169" s="55" t="s">
        <v>1332</v>
      </c>
      <c r="B169" s="53" t="s">
        <v>1333</v>
      </c>
      <c r="C169" s="107">
        <v>1.72</v>
      </c>
      <c r="D169" s="107"/>
      <c r="E169" s="104">
        <v>1.3</v>
      </c>
      <c r="F169" s="104"/>
      <c r="G169" s="1"/>
    </row>
    <row r="170" spans="1:7" ht="12.95" customHeight="1">
      <c r="A170" s="55" t="s">
        <v>1334</v>
      </c>
      <c r="B170" s="53" t="s">
        <v>1335</v>
      </c>
      <c r="C170" s="107">
        <v>2.87</v>
      </c>
      <c r="D170" s="107"/>
      <c r="E170" s="104">
        <v>2.17</v>
      </c>
      <c r="F170" s="104"/>
      <c r="G170" s="1"/>
    </row>
    <row r="171" spans="1:7" ht="12.95" customHeight="1">
      <c r="A171" s="55" t="s">
        <v>1336</v>
      </c>
      <c r="B171" s="53" t="s">
        <v>1337</v>
      </c>
      <c r="C171" s="107">
        <v>0.46</v>
      </c>
      <c r="D171" s="107"/>
      <c r="E171" s="104">
        <v>0.35</v>
      </c>
      <c r="F171" s="104"/>
      <c r="G171" s="1"/>
    </row>
    <row r="172" spans="1:7" ht="15" customHeight="1">
      <c r="A172" s="50"/>
      <c r="B172" s="59" t="s">
        <v>510</v>
      </c>
      <c r="C172" s="103">
        <v>10.7</v>
      </c>
      <c r="D172" s="103"/>
      <c r="E172" s="104">
        <v>8.09</v>
      </c>
      <c r="F172" s="104"/>
      <c r="G172" s="1"/>
    </row>
    <row r="173" spans="1:7" ht="12" customHeight="1">
      <c r="A173" s="50"/>
      <c r="B173" s="105" t="s">
        <v>1259</v>
      </c>
      <c r="C173" s="105"/>
      <c r="D173" s="30"/>
      <c r="E173" s="50"/>
      <c r="F173" s="50"/>
      <c r="G173" s="1"/>
    </row>
    <row r="174" spans="1:7" ht="12.95" customHeight="1">
      <c r="A174" s="55" t="s">
        <v>1338</v>
      </c>
      <c r="B174" s="53" t="s">
        <v>1339</v>
      </c>
      <c r="C174" s="30"/>
      <c r="D174" s="30"/>
      <c r="E174" s="50"/>
      <c r="F174" s="50"/>
      <c r="G174" s="1"/>
    </row>
    <row r="175" spans="1:7" ht="12.95" customHeight="1">
      <c r="A175" s="55" t="s">
        <v>1340</v>
      </c>
      <c r="B175" s="53" t="s">
        <v>1341</v>
      </c>
      <c r="C175" s="107">
        <v>17.8</v>
      </c>
      <c r="D175" s="107"/>
      <c r="E175" s="104">
        <v>7.01</v>
      </c>
      <c r="F175" s="104"/>
      <c r="G175" s="1"/>
    </row>
    <row r="176" spans="1:7" ht="18" customHeight="1">
      <c r="A176" s="55" t="s">
        <v>1342</v>
      </c>
      <c r="B176" s="53" t="s">
        <v>1343</v>
      </c>
      <c r="C176" s="107">
        <v>0.49</v>
      </c>
      <c r="D176" s="107"/>
      <c r="E176" s="104">
        <v>0.37</v>
      </c>
      <c r="F176" s="104"/>
      <c r="G176" s="1"/>
    </row>
    <row r="177" spans="1:7" ht="15" customHeight="1">
      <c r="A177" s="50"/>
      <c r="B177" s="59" t="s">
        <v>510</v>
      </c>
      <c r="C177" s="103">
        <v>18.29</v>
      </c>
      <c r="D177" s="103"/>
      <c r="E177" s="104">
        <v>7.38</v>
      </c>
      <c r="F177" s="104"/>
      <c r="G177" s="1"/>
    </row>
    <row r="178" spans="1:7" ht="15" customHeight="1">
      <c r="A178" s="50"/>
      <c r="B178" s="105" t="s">
        <v>1259</v>
      </c>
      <c r="C178" s="105"/>
      <c r="D178" s="105"/>
      <c r="E178" s="50"/>
      <c r="F178" s="50"/>
      <c r="G178" s="1"/>
    </row>
    <row r="179" spans="1:7" ht="20.100000000000001" customHeight="1">
      <c r="A179" s="50"/>
      <c r="B179" s="65" t="s">
        <v>1344</v>
      </c>
      <c r="C179" s="106">
        <v>114.15</v>
      </c>
      <c r="D179" s="106"/>
      <c r="E179" s="106">
        <v>71.31</v>
      </c>
      <c r="F179" s="106"/>
      <c r="G179" s="1"/>
    </row>
    <row r="180" spans="1:7">
      <c r="A180" s="21"/>
      <c r="B180" s="21"/>
      <c r="C180" s="21"/>
      <c r="D180" s="21"/>
      <c r="E180" s="66"/>
      <c r="F180" s="66"/>
    </row>
    <row r="181" spans="1:7" s="23" customFormat="1" ht="43.15" customHeight="1">
      <c r="A181" s="100" t="s">
        <v>1368</v>
      </c>
      <c r="B181" s="100"/>
      <c r="C181" s="100"/>
      <c r="D181" s="100"/>
      <c r="E181" s="100"/>
      <c r="F181" s="100"/>
    </row>
    <row r="182" spans="1:7" s="23" customFormat="1" ht="12.75">
      <c r="A182" s="22"/>
      <c r="B182" s="22"/>
      <c r="C182" s="22"/>
      <c r="D182" s="22"/>
      <c r="E182" s="22"/>
      <c r="F182" s="22"/>
    </row>
    <row r="183" spans="1:7" s="23" customFormat="1" ht="12.75">
      <c r="A183" s="22"/>
      <c r="B183" s="22"/>
      <c r="C183" s="22"/>
      <c r="D183" s="22"/>
      <c r="E183" s="22"/>
      <c r="F183" s="22"/>
    </row>
    <row r="184" spans="1:7" s="23" customFormat="1" ht="12.75">
      <c r="A184" s="22"/>
      <c r="B184" s="22"/>
      <c r="C184" s="22"/>
      <c r="D184" s="22"/>
      <c r="E184" s="22"/>
      <c r="F184" s="22"/>
    </row>
    <row r="185" spans="1:7" s="23" customFormat="1" ht="12.75">
      <c r="B185" s="23" t="s">
        <v>1369</v>
      </c>
    </row>
    <row r="186" spans="1:7">
      <c r="E186"/>
      <c r="F186"/>
    </row>
    <row r="187" spans="1:7">
      <c r="E187"/>
      <c r="F187"/>
    </row>
    <row r="188" spans="1:7">
      <c r="E188"/>
      <c r="F188"/>
    </row>
    <row r="189" spans="1:7">
      <c r="E189"/>
      <c r="F189"/>
    </row>
    <row r="190" spans="1:7">
      <c r="E190"/>
      <c r="F190"/>
    </row>
    <row r="191" spans="1:7">
      <c r="E191"/>
      <c r="F191"/>
    </row>
  </sheetData>
  <mergeCells count="283">
    <mergeCell ref="A1:F1"/>
    <mergeCell ref="A7:F7"/>
    <mergeCell ref="A181:F181"/>
    <mergeCell ref="C16:D16"/>
    <mergeCell ref="E16:F16"/>
    <mergeCell ref="C17:D17"/>
    <mergeCell ref="E17:F17"/>
    <mergeCell ref="C18:D18"/>
    <mergeCell ref="E18:F18"/>
    <mergeCell ref="B12:E12"/>
    <mergeCell ref="C13:D13"/>
    <mergeCell ref="E13:F13"/>
    <mergeCell ref="B14:C14"/>
    <mergeCell ref="C22:D22"/>
    <mergeCell ref="E22:F22"/>
    <mergeCell ref="C23:D23"/>
    <mergeCell ref="E23:F23"/>
    <mergeCell ref="C24:D24"/>
    <mergeCell ref="E24:F24"/>
    <mergeCell ref="C19:D19"/>
    <mergeCell ref="E19:F19"/>
    <mergeCell ref="C20:D20"/>
    <mergeCell ref="E20:F20"/>
    <mergeCell ref="C21:D21"/>
    <mergeCell ref="E21:F21"/>
    <mergeCell ref="C29:D29"/>
    <mergeCell ref="E29:F29"/>
    <mergeCell ref="C30:D30"/>
    <mergeCell ref="E30:F30"/>
    <mergeCell ref="C31:D31"/>
    <mergeCell ref="E31:F31"/>
    <mergeCell ref="C25:D25"/>
    <mergeCell ref="E25:F25"/>
    <mergeCell ref="B26:C26"/>
    <mergeCell ref="C28:D28"/>
    <mergeCell ref="E28:F28"/>
    <mergeCell ref="C35:D35"/>
    <mergeCell ref="E35:F35"/>
    <mergeCell ref="C36:D36"/>
    <mergeCell ref="E36:F36"/>
    <mergeCell ref="C37:D37"/>
    <mergeCell ref="E37:F37"/>
    <mergeCell ref="C32:D32"/>
    <mergeCell ref="E32:F32"/>
    <mergeCell ref="C33:D33"/>
    <mergeCell ref="E33:F33"/>
    <mergeCell ref="C34:D34"/>
    <mergeCell ref="E34:F34"/>
    <mergeCell ref="C42:D42"/>
    <mergeCell ref="E42:F42"/>
    <mergeCell ref="C43:D43"/>
    <mergeCell ref="E43:F43"/>
    <mergeCell ref="C44:D44"/>
    <mergeCell ref="E44:F44"/>
    <mergeCell ref="C38:D38"/>
    <mergeCell ref="E38:F38"/>
    <mergeCell ref="B39:C39"/>
    <mergeCell ref="C41:D41"/>
    <mergeCell ref="E41:F41"/>
    <mergeCell ref="C49:D49"/>
    <mergeCell ref="E49:F49"/>
    <mergeCell ref="C50:D50"/>
    <mergeCell ref="E50:F50"/>
    <mergeCell ref="C51:D51"/>
    <mergeCell ref="E51:F51"/>
    <mergeCell ref="C45:D45"/>
    <mergeCell ref="E45:F45"/>
    <mergeCell ref="C46:D46"/>
    <mergeCell ref="E46:F46"/>
    <mergeCell ref="B47:C47"/>
    <mergeCell ref="B56:C56"/>
    <mergeCell ref="C58:D58"/>
    <mergeCell ref="E58:F58"/>
    <mergeCell ref="C59:D59"/>
    <mergeCell ref="E59:F59"/>
    <mergeCell ref="B52:D52"/>
    <mergeCell ref="C53:D53"/>
    <mergeCell ref="E53:F53"/>
    <mergeCell ref="B54:E54"/>
    <mergeCell ref="C55:D55"/>
    <mergeCell ref="E55:F55"/>
    <mergeCell ref="C63:D63"/>
    <mergeCell ref="E63:F63"/>
    <mergeCell ref="C64:D64"/>
    <mergeCell ref="E64:F64"/>
    <mergeCell ref="C65:D65"/>
    <mergeCell ref="E65:F65"/>
    <mergeCell ref="C60:D60"/>
    <mergeCell ref="E60:F60"/>
    <mergeCell ref="C61:D61"/>
    <mergeCell ref="E61:F61"/>
    <mergeCell ref="C62:D62"/>
    <mergeCell ref="E62:F62"/>
    <mergeCell ref="C70:D70"/>
    <mergeCell ref="E70:F70"/>
    <mergeCell ref="C71:D71"/>
    <mergeCell ref="E71:F71"/>
    <mergeCell ref="C72:D72"/>
    <mergeCell ref="E72:F72"/>
    <mergeCell ref="C66:D66"/>
    <mergeCell ref="E66:F66"/>
    <mergeCell ref="C67:D67"/>
    <mergeCell ref="E67:F67"/>
    <mergeCell ref="B68:C68"/>
    <mergeCell ref="C76:D76"/>
    <mergeCell ref="E76:F76"/>
    <mergeCell ref="C77:D77"/>
    <mergeCell ref="E77:F77"/>
    <mergeCell ref="C78:D78"/>
    <mergeCell ref="E78:F78"/>
    <mergeCell ref="C73:D73"/>
    <mergeCell ref="E73:F73"/>
    <mergeCell ref="C74:D74"/>
    <mergeCell ref="E74:F74"/>
    <mergeCell ref="C75:D75"/>
    <mergeCell ref="E75:F75"/>
    <mergeCell ref="C83:D83"/>
    <mergeCell ref="E83:F83"/>
    <mergeCell ref="C84:D84"/>
    <mergeCell ref="E84:F84"/>
    <mergeCell ref="C85:D85"/>
    <mergeCell ref="E85:F85"/>
    <mergeCell ref="C79:D79"/>
    <mergeCell ref="E79:F79"/>
    <mergeCell ref="C80:D80"/>
    <mergeCell ref="E80:F80"/>
    <mergeCell ref="B81:C81"/>
    <mergeCell ref="B89:C89"/>
    <mergeCell ref="C91:D91"/>
    <mergeCell ref="E91:F91"/>
    <mergeCell ref="C92:D92"/>
    <mergeCell ref="E92:F92"/>
    <mergeCell ref="C86:D86"/>
    <mergeCell ref="E86:F86"/>
    <mergeCell ref="C87:D87"/>
    <mergeCell ref="E87:F87"/>
    <mergeCell ref="C88:D88"/>
    <mergeCell ref="E88:F88"/>
    <mergeCell ref="B96:E96"/>
    <mergeCell ref="C97:D97"/>
    <mergeCell ref="E97:F97"/>
    <mergeCell ref="B98:C98"/>
    <mergeCell ref="C100:D100"/>
    <mergeCell ref="E100:F100"/>
    <mergeCell ref="C93:D93"/>
    <mergeCell ref="E93:F93"/>
    <mergeCell ref="B94:D94"/>
    <mergeCell ref="C95:D95"/>
    <mergeCell ref="E95:F95"/>
    <mergeCell ref="C104:D104"/>
    <mergeCell ref="E104:F104"/>
    <mergeCell ref="C105:D105"/>
    <mergeCell ref="E105:F105"/>
    <mergeCell ref="C106:D106"/>
    <mergeCell ref="E106:F106"/>
    <mergeCell ref="C101:D101"/>
    <mergeCell ref="E101:F101"/>
    <mergeCell ref="C102:D102"/>
    <mergeCell ref="E102:F102"/>
    <mergeCell ref="C103:D103"/>
    <mergeCell ref="E103:F103"/>
    <mergeCell ref="B110:C110"/>
    <mergeCell ref="C112:D112"/>
    <mergeCell ref="E112:F112"/>
    <mergeCell ref="C113:D113"/>
    <mergeCell ref="E113:F113"/>
    <mergeCell ref="C107:D107"/>
    <mergeCell ref="E107:F107"/>
    <mergeCell ref="C108:D108"/>
    <mergeCell ref="E108:F108"/>
    <mergeCell ref="C109:D109"/>
    <mergeCell ref="E109:F109"/>
    <mergeCell ref="C117:D117"/>
    <mergeCell ref="E117:F117"/>
    <mergeCell ref="C118:D118"/>
    <mergeCell ref="E118:F118"/>
    <mergeCell ref="C119:D119"/>
    <mergeCell ref="E119:F119"/>
    <mergeCell ref="C114:D114"/>
    <mergeCell ref="E114:F114"/>
    <mergeCell ref="C115:D115"/>
    <mergeCell ref="E115:F115"/>
    <mergeCell ref="C116:D116"/>
    <mergeCell ref="E116:F116"/>
    <mergeCell ref="B123:C123"/>
    <mergeCell ref="C125:D125"/>
    <mergeCell ref="E125:F125"/>
    <mergeCell ref="C126:D126"/>
    <mergeCell ref="E126:F126"/>
    <mergeCell ref="C120:D120"/>
    <mergeCell ref="E120:F120"/>
    <mergeCell ref="C121:D121"/>
    <mergeCell ref="E121:F121"/>
    <mergeCell ref="C122:D122"/>
    <mergeCell ref="E122:F122"/>
    <mergeCell ref="C130:D130"/>
    <mergeCell ref="E130:F130"/>
    <mergeCell ref="B131:C131"/>
    <mergeCell ref="C133:D133"/>
    <mergeCell ref="E133:F133"/>
    <mergeCell ref="C127:D127"/>
    <mergeCell ref="E127:F127"/>
    <mergeCell ref="C128:D128"/>
    <mergeCell ref="E128:F128"/>
    <mergeCell ref="C129:D129"/>
    <mergeCell ref="E129:F129"/>
    <mergeCell ref="C137:D137"/>
    <mergeCell ref="E137:F137"/>
    <mergeCell ref="B138:E138"/>
    <mergeCell ref="C139:D139"/>
    <mergeCell ref="E139:F139"/>
    <mergeCell ref="C134:D134"/>
    <mergeCell ref="E134:F134"/>
    <mergeCell ref="C135:D135"/>
    <mergeCell ref="E135:F135"/>
    <mergeCell ref="B136:D136"/>
    <mergeCell ref="C144:D144"/>
    <mergeCell ref="E144:F144"/>
    <mergeCell ref="C145:D145"/>
    <mergeCell ref="E145:F145"/>
    <mergeCell ref="C146:D146"/>
    <mergeCell ref="E146:F146"/>
    <mergeCell ref="B140:C140"/>
    <mergeCell ref="C142:D142"/>
    <mergeCell ref="E142:F142"/>
    <mergeCell ref="C143:D143"/>
    <mergeCell ref="E143:F143"/>
    <mergeCell ref="C150:D150"/>
    <mergeCell ref="E150:F150"/>
    <mergeCell ref="C151:D151"/>
    <mergeCell ref="E151:F151"/>
    <mergeCell ref="B152:C152"/>
    <mergeCell ref="C147:D147"/>
    <mergeCell ref="E147:F147"/>
    <mergeCell ref="C148:D148"/>
    <mergeCell ref="E148:F148"/>
    <mergeCell ref="C149:D149"/>
    <mergeCell ref="E149:F149"/>
    <mergeCell ref="C157:D157"/>
    <mergeCell ref="E157:F157"/>
    <mergeCell ref="C158:D158"/>
    <mergeCell ref="E158:F158"/>
    <mergeCell ref="C159:D159"/>
    <mergeCell ref="E159:F159"/>
    <mergeCell ref="C154:D154"/>
    <mergeCell ref="E154:F154"/>
    <mergeCell ref="C155:D155"/>
    <mergeCell ref="E155:F155"/>
    <mergeCell ref="C156:D156"/>
    <mergeCell ref="E156:F156"/>
    <mergeCell ref="C163:D163"/>
    <mergeCell ref="E163:F163"/>
    <mergeCell ref="C164:D164"/>
    <mergeCell ref="E164:F164"/>
    <mergeCell ref="B165:C165"/>
    <mergeCell ref="C160:D160"/>
    <mergeCell ref="E160:F160"/>
    <mergeCell ref="C161:D161"/>
    <mergeCell ref="E161:F161"/>
    <mergeCell ref="C162:D162"/>
    <mergeCell ref="E162:F162"/>
    <mergeCell ref="C170:D170"/>
    <mergeCell ref="E170:F170"/>
    <mergeCell ref="C171:D171"/>
    <mergeCell ref="E171:F171"/>
    <mergeCell ref="C172:D172"/>
    <mergeCell ref="E172:F172"/>
    <mergeCell ref="C167:D167"/>
    <mergeCell ref="E167:F167"/>
    <mergeCell ref="C168:D168"/>
    <mergeCell ref="E168:F168"/>
    <mergeCell ref="C169:D169"/>
    <mergeCell ref="E169:F169"/>
    <mergeCell ref="C177:D177"/>
    <mergeCell ref="E177:F177"/>
    <mergeCell ref="B178:D178"/>
    <mergeCell ref="C179:D179"/>
    <mergeCell ref="E179:F179"/>
    <mergeCell ref="B173:C173"/>
    <mergeCell ref="C175:D175"/>
    <mergeCell ref="E175:F175"/>
    <mergeCell ref="C176:D176"/>
    <mergeCell ref="E176:F176"/>
  </mergeCells>
  <printOptions horizontalCentered="1"/>
  <pageMargins left="0.51181102362204722" right="0.19685039370078741" top="0.51181102362204722" bottom="0.51181102362204722" header="0" footer="0"/>
  <pageSetup paperSize="9" scale="85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10</vt:i4>
      </vt:variant>
    </vt:vector>
  </HeadingPairs>
  <TitlesOfParts>
    <vt:vector size="15" baseType="lpstr">
      <vt:lpstr>PLANILHA ORCAMENTARIA</vt:lpstr>
      <vt:lpstr>COMPOSICOES</vt:lpstr>
      <vt:lpstr>CRONOGRAMA</vt:lpstr>
      <vt:lpstr>BDI</vt:lpstr>
      <vt:lpstr>ENCARGOS SOCIAIS</vt:lpstr>
      <vt:lpstr>BDI!Area_de_impressao</vt:lpstr>
      <vt:lpstr>COMPOSICOES!Area_de_impressao</vt:lpstr>
      <vt:lpstr>'ENCARGOS SOCIAIS'!Area_de_impressao</vt:lpstr>
      <vt:lpstr>'PLANILHA ORCAMENTARIA'!Area_de_impressao</vt:lpstr>
      <vt:lpstr>JR_PAGE_ANCHOR_0_1</vt:lpstr>
      <vt:lpstr>JR_PAGE_ANCHOR_2_1</vt:lpstr>
      <vt:lpstr>COMPOSICOES!Titulos_de_impressao</vt:lpstr>
      <vt:lpstr>'ENCARGOS SOCIAIS'!Titulos_de_impressao</vt:lpstr>
      <vt:lpstr>'PLANILHA ORCAMENTARIA'!Titulos_de_impressao</vt:lpstr>
      <vt:lpstr>VALOR_TOTAL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2025-09-10T13:37:36Z</dcterms:created>
  <dcterms:modified xsi:type="dcterms:W3CDTF">2025-09-10T13:38:24Z</dcterms:modified>
</cp:coreProperties>
</file>